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22" codeName="{00000000-0000-0000-0000-000000000000}"/>
  <workbookPr codeName="ThisWorkbook" hidePivotFieldList="1"/>
  <mc:AlternateContent xmlns:mc="http://schemas.openxmlformats.org/markup-compatibility/2006">
    <mc:Choice Requires="x15">
      <x15ac:absPath xmlns:x15ac="http://schemas.microsoft.com/office/spreadsheetml/2010/11/ac" url="https://unitednations.sharepoint.com/sites/OCHAROAP/04 Tools and Services/Information Management/UNDAC toolkit/"/>
    </mc:Choice>
  </mc:AlternateContent>
  <xr:revisionPtr revIDLastSave="0" documentId="8_{AEE48155-0F9A-4BF3-863E-5AB9C584FB97}" xr6:coauthVersionLast="46" xr6:coauthVersionMax="46" xr10:uidLastSave="{00000000-0000-0000-0000-000000000000}"/>
  <bookViews>
    <workbookView xWindow="-108" yWindow="-108" windowWidth="23256" windowHeight="12576" tabRatio="653" xr2:uid="{00000000-000D-0000-FFFF-FFFF00000000}"/>
  </bookViews>
  <sheets>
    <sheet name="README" sheetId="16" r:id="rId1"/>
    <sheet name="Calendar" sheetId="6" r:id="rId2"/>
    <sheet name="Analysis" sheetId="15" state="hidden" r:id="rId3"/>
    <sheet name="Data" sheetId="5" r:id="rId4"/>
    <sheet name="Lists" sheetId="13" r:id="rId5"/>
    <sheet name="Languages" sheetId="17" state="hidden" r:id="rId6"/>
    <sheet name="Calculation" sheetId="12" state="hidden" r:id="rId7"/>
  </sheets>
  <definedNames>
    <definedName name="_xlnm._FilterDatabase" localSheetId="3" hidden="1">Data!$D$5:$Q$5</definedName>
    <definedName name="Calcul_Dates">Calculation!$B$10:$B$51</definedName>
    <definedName name="Calcul_FirstDate">Calculation!$B$2</definedName>
    <definedName name="Calcul_Meetings">Calculation!$D$10:$D$51</definedName>
    <definedName name="Calcul_NB_Data">Calculation!$B$6</definedName>
    <definedName name="Calcul_NB_Days">Calculation!$B$7</definedName>
    <definedName name="Calcul_NB_Month">Calculation!$B$5</definedName>
    <definedName name="Calcul_NB_Year">Calculation!$B$4</definedName>
    <definedName name="Calcul_wkDayFirst">Calculation!$B$3</definedName>
    <definedName name="Calendar_Sel_Month">Calendar!$B$3</definedName>
    <definedName name="CMonth">MONTH(FOM)</definedName>
    <definedName name="Data_Concatenate_rng">OFFSET(Data_Concatenate_Start,1,0,Calcul_NB_Data)</definedName>
    <definedName name="Data_Concatenate_Start">Data!$Q$5</definedName>
    <definedName name="Data_Date_Col">Data!$D:$D</definedName>
    <definedName name="Data_Date_rng">OFFSET(Data_Date_Start,1,0,Calcul_NB_Data)</definedName>
    <definedName name="Data_Date_Start">Data!$D$5</definedName>
    <definedName name="Data_Hour_rng">OFFSET(Data_Hour_Start,1,0,Calcul_NB_Data)</definedName>
    <definedName name="Data_Hour_Start">Data!$E$5</definedName>
    <definedName name="Data_ID_rng">OFFSET(Data_ID_Start,1,0,Calcul_NB_Data)</definedName>
    <definedName name="Data_ID_Start">Data!$P$5</definedName>
    <definedName name="Data_Meeting_rng">OFFSET(Data_Meeting_Start,1,0,Calcul_NB_Data)</definedName>
    <definedName name="Data_Meeting_Start">Data!$F$5</definedName>
    <definedName name="FOM">EOMONTH(TODAY(),-1)+1</definedName>
    <definedName name="Meeting_Name">#REF!</definedName>
    <definedName name="MtgLoc_Start">#REF!</definedName>
    <definedName name="NativeTimeline_Date">#N/A</definedName>
    <definedName name="Offices">Lists!$A$2:$A$6</definedName>
    <definedName name="_xlnm.Print_Area" localSheetId="1">Calendar!$E$2:$K$56</definedName>
    <definedName name="Sel_Lang">Calendar!$B$7</definedName>
    <definedName name="Sel_Office">Calendar!$B$5</definedName>
    <definedName name="Slicer_Meeting_description">#N/A</definedName>
    <definedName name="WDay">WEEKDAY(FOM)</definedName>
  </definedNames>
  <calcPr calcId="191028" calcCompleted="0"/>
  <pivotCaches>
    <pivotCache cacheId="26963" r:id="rId8"/>
  </pivotCaches>
  <extLst>
    <ext xmlns:x14="http://schemas.microsoft.com/office/spreadsheetml/2009/9/main" uri="{BBE1A952-AA13-448e-AADC-164F8A28A991}">
      <x14:slicerCaches>
        <x14:slicerCache r:id="rId9"/>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10"/>
      </x15:timelineCacheRef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 i="6" l="1"/>
  <c r="E5" i="6"/>
  <c r="E7" i="6"/>
  <c r="F7" i="6"/>
  <c r="G7" i="6"/>
  <c r="H7" i="6"/>
  <c r="E20" i="6"/>
  <c r="E22" i="6"/>
  <c r="E25" i="6"/>
  <c r="F25" i="6"/>
  <c r="G25" i="6"/>
  <c r="E57" i="6"/>
  <c r="H61" i="6"/>
  <c r="Q17" i="5"/>
  <c r="R17" i="5"/>
  <c r="S17" i="5"/>
  <c r="Q18" i="5"/>
  <c r="R18" i="5"/>
  <c r="S18" i="5"/>
  <c r="M6" i="5"/>
  <c r="M7" i="5"/>
  <c r="M8" i="5"/>
  <c r="M9" i="5"/>
  <c r="M10" i="5"/>
  <c r="M11" i="5"/>
  <c r="M12" i="5"/>
  <c r="M14" i="5"/>
  <c r="M15" i="5"/>
  <c r="M16" i="5"/>
  <c r="M20" i="5"/>
  <c r="M13" i="5"/>
  <c r="M17" i="5"/>
  <c r="M18" i="5"/>
  <c r="M19" i="5"/>
  <c r="M21" i="5"/>
  <c r="M22" i="5"/>
  <c r="M23" i="5"/>
  <c r="M24" i="5"/>
  <c r="F56" i="12"/>
  <c r="K25" i="6"/>
  <c r="I25" i="6"/>
  <c r="Q24" i="5"/>
  <c r="R24" i="5"/>
  <c r="S24" i="5"/>
  <c r="P24" i="5"/>
  <c r="P18" i="5"/>
  <c r="P17" i="5"/>
  <c r="J7" i="6" l="1"/>
  <c r="K7" i="6"/>
  <c r="I7" i="6"/>
  <c r="S21" i="5" l="1"/>
  <c r="R21" i="5"/>
  <c r="Q21" i="5"/>
  <c r="P21" i="5"/>
  <c r="S22" i="5" l="1"/>
  <c r="R22" i="5"/>
  <c r="Q22" i="5"/>
  <c r="S15" i="5"/>
  <c r="R15" i="5"/>
  <c r="Q15" i="5"/>
  <c r="S23" i="5"/>
  <c r="R23" i="5"/>
  <c r="Q23" i="5"/>
  <c r="S14" i="5"/>
  <c r="R14" i="5"/>
  <c r="Q14" i="5"/>
  <c r="S16" i="5"/>
  <c r="R16" i="5"/>
  <c r="Q16" i="5"/>
  <c r="S6" i="5"/>
  <c r="R6" i="5"/>
  <c r="Q6" i="5"/>
  <c r="S12" i="5"/>
  <c r="R12" i="5"/>
  <c r="Q12" i="5"/>
  <c r="S13" i="5"/>
  <c r="R13" i="5"/>
  <c r="Q13" i="5"/>
  <c r="S19" i="5"/>
  <c r="R19" i="5"/>
  <c r="Q19" i="5"/>
  <c r="S10" i="5"/>
  <c r="R10" i="5"/>
  <c r="Q10" i="5"/>
  <c r="P12" i="5"/>
  <c r="P15" i="5"/>
  <c r="P14" i="5"/>
  <c r="P23" i="5"/>
  <c r="P13" i="5"/>
  <c r="P16" i="5"/>
  <c r="P22" i="5"/>
  <c r="P6" i="5"/>
  <c r="P10" i="5"/>
  <c r="P19" i="5"/>
  <c r="S11" i="5" l="1"/>
  <c r="R11" i="5"/>
  <c r="Q11" i="5"/>
  <c r="S20" i="5"/>
  <c r="R20" i="5"/>
  <c r="Q20" i="5"/>
  <c r="P20" i="5"/>
  <c r="P11" i="5"/>
  <c r="S7" i="5" l="1"/>
  <c r="R7" i="5"/>
  <c r="Q7" i="5"/>
  <c r="S8" i="5"/>
  <c r="R8" i="5"/>
  <c r="Q8" i="5"/>
  <c r="S9" i="5"/>
  <c r="R9" i="5"/>
  <c r="Q9" i="5"/>
  <c r="P9" i="5"/>
  <c r="P7" i="5"/>
  <c r="P8" i="5"/>
  <c r="B2" i="12" l="1"/>
  <c r="B4" i="12" s="1"/>
  <c r="B6" i="12"/>
  <c r="B7" i="12"/>
  <c r="B3" i="12" l="1"/>
  <c r="B5" i="12"/>
  <c r="L24" i="5" s="1"/>
  <c r="N24" i="5" s="1"/>
  <c r="G9" i="6" l="1"/>
  <c r="G13" i="6"/>
  <c r="G17" i="6"/>
  <c r="H9" i="6"/>
  <c r="H13" i="6"/>
  <c r="H17" i="6"/>
  <c r="E11" i="6"/>
  <c r="E15" i="6"/>
  <c r="E19" i="6"/>
  <c r="F11" i="6"/>
  <c r="F15" i="6"/>
  <c r="F19" i="6"/>
  <c r="G11" i="6"/>
  <c r="G15" i="6"/>
  <c r="G19" i="6"/>
  <c r="H11" i="6"/>
  <c r="H15" i="6"/>
  <c r="H19" i="6"/>
  <c r="E9" i="6"/>
  <c r="E13" i="6"/>
  <c r="E17" i="6"/>
  <c r="F9" i="6"/>
  <c r="F13" i="6"/>
  <c r="F17" i="6"/>
  <c r="L8" i="5"/>
  <c r="N8" i="5" s="1"/>
  <c r="L14" i="5"/>
  <c r="N14" i="5" s="1"/>
  <c r="L17" i="5"/>
  <c r="N17" i="5" s="1"/>
  <c r="L23" i="5"/>
  <c r="N23" i="5" s="1"/>
  <c r="L11" i="5"/>
  <c r="N11" i="5" s="1"/>
  <c r="O11" i="5" s="1"/>
  <c r="L6" i="5"/>
  <c r="N6" i="5" s="1"/>
  <c r="L15" i="5"/>
  <c r="N15" i="5" s="1"/>
  <c r="O15" i="5" s="1"/>
  <c r="L18" i="5"/>
  <c r="N18" i="5" s="1"/>
  <c r="L19" i="5"/>
  <c r="N19" i="5" s="1"/>
  <c r="L7" i="5"/>
  <c r="N7" i="5" s="1"/>
  <c r="O7" i="5" s="1"/>
  <c r="L13" i="5"/>
  <c r="N13" i="5" s="1"/>
  <c r="O13" i="5" s="1"/>
  <c r="L9" i="5"/>
  <c r="N9" i="5" s="1"/>
  <c r="L20" i="5"/>
  <c r="N20" i="5" s="1"/>
  <c r="L10" i="5"/>
  <c r="N10" i="5" s="1"/>
  <c r="O10" i="5" s="1"/>
  <c r="L16" i="5"/>
  <c r="N16" i="5" s="1"/>
  <c r="L21" i="5"/>
  <c r="N21" i="5" s="1"/>
  <c r="L12" i="5"/>
  <c r="N12" i="5" s="1"/>
  <c r="L22" i="5"/>
  <c r="N22" i="5" s="1"/>
  <c r="J13" i="6"/>
  <c r="I13" i="6"/>
  <c r="J11" i="6"/>
  <c r="B18" i="12"/>
  <c r="C18" i="12" s="1"/>
  <c r="I17" i="6"/>
  <c r="I9" i="6"/>
  <c r="B24" i="12"/>
  <c r="C24" i="12" s="1"/>
  <c r="J19" i="6"/>
  <c r="B45" i="12"/>
  <c r="C45" i="12" s="1"/>
  <c r="B22" i="12"/>
  <c r="C22" i="12" s="1"/>
  <c r="B50" i="12"/>
  <c r="C50" i="12" s="1"/>
  <c r="B39" i="12"/>
  <c r="C39" i="12" s="1"/>
  <c r="K11" i="6"/>
  <c r="I11" i="6"/>
  <c r="B33" i="12"/>
  <c r="C33" i="12" s="1"/>
  <c r="B46" i="12"/>
  <c r="C46" i="12" s="1"/>
  <c r="B32" i="12"/>
  <c r="C32" i="12" s="1"/>
  <c r="K17" i="6"/>
  <c r="B17" i="12"/>
  <c r="C17" i="12" s="1"/>
  <c r="B44" i="12"/>
  <c r="C44" i="12" s="1"/>
  <c r="B23" i="12"/>
  <c r="C23" i="12" s="1"/>
  <c r="B27" i="12"/>
  <c r="C27" i="12" s="1"/>
  <c r="B15" i="12"/>
  <c r="C15" i="12" s="1"/>
  <c r="B42" i="12"/>
  <c r="C42" i="12" s="1"/>
  <c r="K13" i="6"/>
  <c r="B10" i="12"/>
  <c r="B35" i="12"/>
  <c r="K19" i="6"/>
  <c r="B31" i="12"/>
  <c r="C31" i="12" s="1"/>
  <c r="K15" i="6"/>
  <c r="B41" i="12"/>
  <c r="C41" i="12" s="1"/>
  <c r="B13" i="12"/>
  <c r="C13" i="12" s="1"/>
  <c r="B26" i="12"/>
  <c r="C26" i="12" s="1"/>
  <c r="B28" i="12"/>
  <c r="C28" i="12" s="1"/>
  <c r="B38" i="12"/>
  <c r="C38" i="12" s="1"/>
  <c r="K9" i="6"/>
  <c r="B34" i="12"/>
  <c r="C34" i="12" s="1"/>
  <c r="B30" i="12"/>
  <c r="C30" i="12" s="1"/>
  <c r="I15" i="6"/>
  <c r="B48" i="12"/>
  <c r="C48" i="12" s="1"/>
  <c r="J15" i="6"/>
  <c r="B40" i="12"/>
  <c r="C40" i="12" s="1"/>
  <c r="B16" i="12"/>
  <c r="C16" i="12" s="1"/>
  <c r="B11" i="12"/>
  <c r="C11" i="12" s="1"/>
  <c r="J17" i="6"/>
  <c r="B25" i="12"/>
  <c r="C25" i="12" s="1"/>
  <c r="B49" i="12"/>
  <c r="C49" i="12" s="1"/>
  <c r="B21" i="12"/>
  <c r="C21" i="12" s="1"/>
  <c r="B19" i="12"/>
  <c r="C19" i="12" s="1"/>
  <c r="I19" i="6"/>
  <c r="B37" i="12"/>
  <c r="C37" i="12" s="1"/>
  <c r="B51" i="12"/>
  <c r="C51" i="12" s="1"/>
  <c r="J9" i="6"/>
  <c r="B14" i="12"/>
  <c r="C14" i="12" s="1"/>
  <c r="B36" i="12"/>
  <c r="C36" i="12" s="1"/>
  <c r="B47" i="12"/>
  <c r="C47" i="12" s="1"/>
  <c r="B20" i="12"/>
  <c r="C20" i="12" s="1"/>
  <c r="B29" i="12"/>
  <c r="C29" i="12" s="1"/>
  <c r="B43" i="12"/>
  <c r="C43" i="12" s="1"/>
  <c r="B12" i="12"/>
  <c r="C12" i="12" s="1"/>
  <c r="O14" i="5"/>
  <c r="O23" i="5"/>
  <c r="O17" i="5"/>
  <c r="O21" i="5"/>
  <c r="O19" i="5"/>
  <c r="O16" i="5"/>
  <c r="O12" i="5"/>
  <c r="O24" i="5"/>
  <c r="O8" i="5"/>
  <c r="O9" i="5"/>
  <c r="O20" i="5"/>
  <c r="O22" i="5"/>
  <c r="O18" i="5"/>
  <c r="O6" i="5" l="1"/>
  <c r="E32" i="12"/>
  <c r="E33" i="12"/>
  <c r="E34" i="12"/>
  <c r="C35" i="12"/>
  <c r="H35" i="12" s="1"/>
  <c r="I17" i="12"/>
  <c r="J17" i="12"/>
  <c r="K17" i="12"/>
  <c r="G17" i="12"/>
  <c r="H17" i="12"/>
  <c r="G32" i="12"/>
  <c r="H32" i="12"/>
  <c r="I32" i="12"/>
  <c r="J32" i="12"/>
  <c r="K32" i="12"/>
  <c r="H46" i="12"/>
  <c r="I46" i="12"/>
  <c r="J46" i="12"/>
  <c r="G46" i="12"/>
  <c r="K46" i="12"/>
  <c r="G18" i="12"/>
  <c r="H18" i="12"/>
  <c r="I18" i="12"/>
  <c r="J18" i="12"/>
  <c r="K18" i="12"/>
  <c r="G19" i="12"/>
  <c r="H19" i="12"/>
  <c r="I19" i="12"/>
  <c r="J19" i="12"/>
  <c r="K19" i="12"/>
  <c r="I33" i="12"/>
  <c r="J33" i="12"/>
  <c r="K33" i="12"/>
  <c r="H33" i="12"/>
  <c r="G33" i="12"/>
  <c r="G43" i="12"/>
  <c r="H43" i="12"/>
  <c r="I43" i="12"/>
  <c r="K43" i="12"/>
  <c r="J43" i="12"/>
  <c r="G31" i="12"/>
  <c r="H31" i="12"/>
  <c r="I31" i="12"/>
  <c r="J31" i="12"/>
  <c r="K31" i="12"/>
  <c r="H30" i="12"/>
  <c r="I30" i="12"/>
  <c r="J30" i="12"/>
  <c r="K30" i="12"/>
  <c r="G30" i="12"/>
  <c r="G51" i="12"/>
  <c r="H51" i="12"/>
  <c r="I51" i="12"/>
  <c r="J51" i="12"/>
  <c r="K51" i="12"/>
  <c r="G37" i="12"/>
  <c r="H37" i="12"/>
  <c r="I37" i="12"/>
  <c r="J37" i="12"/>
  <c r="K37" i="12"/>
  <c r="I49" i="12"/>
  <c r="K49" i="12"/>
  <c r="J49" i="12"/>
  <c r="G49" i="12"/>
  <c r="H49" i="12"/>
  <c r="G34" i="12"/>
  <c r="H34" i="12"/>
  <c r="I34" i="12"/>
  <c r="J34" i="12"/>
  <c r="K34" i="12"/>
  <c r="G48" i="12"/>
  <c r="H48" i="12"/>
  <c r="I48" i="12"/>
  <c r="J48" i="12"/>
  <c r="K48" i="12"/>
  <c r="G21" i="12"/>
  <c r="H21" i="12"/>
  <c r="I21" i="12"/>
  <c r="J21" i="12"/>
  <c r="K21" i="12"/>
  <c r="G25" i="12"/>
  <c r="H25" i="12"/>
  <c r="I25" i="12"/>
  <c r="J25" i="12"/>
  <c r="K25" i="12"/>
  <c r="K39" i="12"/>
  <c r="I39" i="12"/>
  <c r="J39" i="12"/>
  <c r="G39" i="12"/>
  <c r="H39" i="12"/>
  <c r="G11" i="12"/>
  <c r="H11" i="12"/>
  <c r="I11" i="12"/>
  <c r="J11" i="12"/>
  <c r="K11" i="12"/>
  <c r="G12" i="12"/>
  <c r="H12" i="12"/>
  <c r="I12" i="12"/>
  <c r="J12" i="12"/>
  <c r="K12" i="12"/>
  <c r="G38" i="12"/>
  <c r="H38" i="12"/>
  <c r="I38" i="12"/>
  <c r="J38" i="12"/>
  <c r="K38" i="12"/>
  <c r="J42" i="12"/>
  <c r="G42" i="12"/>
  <c r="H42" i="12"/>
  <c r="I42" i="12"/>
  <c r="K42" i="12"/>
  <c r="G50" i="12"/>
  <c r="I50" i="12"/>
  <c r="J50" i="12"/>
  <c r="H50" i="12"/>
  <c r="K50" i="12"/>
  <c r="G15" i="12"/>
  <c r="H15" i="12"/>
  <c r="I15" i="12"/>
  <c r="J15" i="12"/>
  <c r="K15" i="12"/>
  <c r="G22" i="12"/>
  <c r="H22" i="12"/>
  <c r="I22" i="12"/>
  <c r="J22" i="12"/>
  <c r="K22" i="12"/>
  <c r="G27" i="12"/>
  <c r="H27" i="12"/>
  <c r="I27" i="12"/>
  <c r="J27" i="12"/>
  <c r="K27" i="12"/>
  <c r="G45" i="12"/>
  <c r="H45" i="12"/>
  <c r="J45" i="12"/>
  <c r="K45" i="12"/>
  <c r="I45" i="12"/>
  <c r="G16" i="12"/>
  <c r="H16" i="12"/>
  <c r="I16" i="12"/>
  <c r="J16" i="12"/>
  <c r="K16" i="12"/>
  <c r="K23" i="12"/>
  <c r="I23" i="12"/>
  <c r="J23" i="12"/>
  <c r="G23" i="12"/>
  <c r="H23" i="12"/>
  <c r="G47" i="12"/>
  <c r="H47" i="12"/>
  <c r="J47" i="12"/>
  <c r="K47" i="12"/>
  <c r="I47" i="12"/>
  <c r="G24" i="12"/>
  <c r="H24" i="12"/>
  <c r="I24" i="12"/>
  <c r="J24" i="12"/>
  <c r="K24" i="12"/>
  <c r="J20" i="12"/>
  <c r="K20" i="12"/>
  <c r="I20" i="12"/>
  <c r="H20" i="12"/>
  <c r="G20" i="12"/>
  <c r="J36" i="12"/>
  <c r="K36" i="12"/>
  <c r="H36" i="12"/>
  <c r="G36" i="12"/>
  <c r="I36" i="12"/>
  <c r="G44" i="12"/>
  <c r="H44" i="12"/>
  <c r="I44" i="12"/>
  <c r="J44" i="12"/>
  <c r="K44" i="12"/>
  <c r="G29" i="12"/>
  <c r="H29" i="12"/>
  <c r="I29" i="12"/>
  <c r="J29" i="12"/>
  <c r="K29" i="12"/>
  <c r="G26" i="12"/>
  <c r="J26" i="12"/>
  <c r="K26" i="12"/>
  <c r="H26" i="12"/>
  <c r="I26" i="12"/>
  <c r="H14" i="12"/>
  <c r="I14" i="12"/>
  <c r="J14" i="12"/>
  <c r="K14" i="12"/>
  <c r="G14" i="12"/>
  <c r="G28" i="12"/>
  <c r="H28" i="12"/>
  <c r="I28" i="12"/>
  <c r="J28" i="12"/>
  <c r="K28" i="12"/>
  <c r="G40" i="12"/>
  <c r="H40" i="12"/>
  <c r="I40" i="12"/>
  <c r="J40" i="12"/>
  <c r="K40" i="12"/>
  <c r="K13" i="12"/>
  <c r="G13" i="12"/>
  <c r="H13" i="12"/>
  <c r="I13" i="12"/>
  <c r="J13" i="12"/>
  <c r="G41" i="12"/>
  <c r="H41" i="12"/>
  <c r="I41" i="12"/>
  <c r="J41" i="12"/>
  <c r="K41" i="12"/>
  <c r="F51" i="12"/>
  <c r="E51" i="12"/>
  <c r="E46" i="12"/>
  <c r="F46" i="12"/>
  <c r="E49" i="12"/>
  <c r="F49" i="12"/>
  <c r="E48" i="12"/>
  <c r="F48" i="12"/>
  <c r="F50" i="12"/>
  <c r="E50" i="12"/>
  <c r="E45" i="12"/>
  <c r="F45" i="12"/>
  <c r="F47" i="12"/>
  <c r="E47" i="12"/>
  <c r="F43" i="12"/>
  <c r="E43" i="12"/>
  <c r="F37" i="12"/>
  <c r="E37" i="12"/>
  <c r="E31" i="12"/>
  <c r="F31" i="12"/>
  <c r="F32" i="12"/>
  <c r="F29" i="12"/>
  <c r="E29" i="12"/>
  <c r="F33" i="12"/>
  <c r="E30" i="12"/>
  <c r="F30" i="12"/>
  <c r="F34" i="12"/>
  <c r="E39" i="12"/>
  <c r="F39" i="12"/>
  <c r="E42" i="12"/>
  <c r="F42" i="12"/>
  <c r="E40" i="12"/>
  <c r="F40" i="12"/>
  <c r="E44" i="12"/>
  <c r="F44" i="12"/>
  <c r="E38" i="12"/>
  <c r="F38" i="12"/>
  <c r="E36" i="12"/>
  <c r="F36" i="12"/>
  <c r="E41" i="12"/>
  <c r="F41" i="12"/>
  <c r="F21" i="12"/>
  <c r="E21" i="12"/>
  <c r="E25" i="12"/>
  <c r="F25" i="12"/>
  <c r="E22" i="12"/>
  <c r="F22" i="12"/>
  <c r="E28" i="12"/>
  <c r="F28" i="12"/>
  <c r="E27" i="12"/>
  <c r="F27" i="12"/>
  <c r="E23" i="12"/>
  <c r="F23" i="12"/>
  <c r="E26" i="12"/>
  <c r="F26" i="12"/>
  <c r="E24" i="12"/>
  <c r="F24" i="12"/>
  <c r="E17" i="12"/>
  <c r="F17" i="12"/>
  <c r="E18" i="12"/>
  <c r="F18" i="12"/>
  <c r="F19" i="12"/>
  <c r="E19" i="12"/>
  <c r="F12" i="12"/>
  <c r="E12" i="12"/>
  <c r="E11" i="12"/>
  <c r="F11" i="12"/>
  <c r="E15" i="12"/>
  <c r="F15" i="12"/>
  <c r="E20" i="12"/>
  <c r="F20" i="12"/>
  <c r="E16" i="12"/>
  <c r="F16" i="12"/>
  <c r="F13" i="12"/>
  <c r="E13" i="12"/>
  <c r="F14" i="12"/>
  <c r="E14" i="12"/>
  <c r="D45" i="12"/>
  <c r="D50" i="12"/>
  <c r="D46" i="12"/>
  <c r="D16" i="12"/>
  <c r="K10" i="6" s="1"/>
  <c r="D48" i="12"/>
  <c r="D51" i="12"/>
  <c r="D44" i="12"/>
  <c r="K18" i="6" s="1"/>
  <c r="D38" i="12"/>
  <c r="E18" i="6" s="1"/>
  <c r="D13" i="12"/>
  <c r="H10" i="6" s="1"/>
  <c r="C10" i="12"/>
  <c r="K10" i="12" s="1"/>
  <c r="D49" i="12"/>
  <c r="D47" i="12"/>
  <c r="D24" i="12" l="1"/>
  <c r="E14" i="6" s="1"/>
  <c r="D29" i="12"/>
  <c r="D30" i="12"/>
  <c r="K14" i="6" s="1"/>
  <c r="D28" i="12"/>
  <c r="I14" i="6" s="1"/>
  <c r="D32" i="12"/>
  <c r="F16" i="6" s="1"/>
  <c r="D27" i="12"/>
  <c r="H14" i="6" s="1"/>
  <c r="D31" i="12"/>
  <c r="E16" i="6" s="1"/>
  <c r="D33" i="12"/>
  <c r="G16" i="6" s="1"/>
  <c r="D34" i="12"/>
  <c r="H16" i="6" s="1"/>
  <c r="B70" i="12"/>
  <c r="H70" i="12" s="1"/>
  <c r="B89" i="12"/>
  <c r="B88" i="12"/>
  <c r="B75" i="12"/>
  <c r="H75" i="12" s="1"/>
  <c r="B60" i="12"/>
  <c r="H60" i="12" s="1"/>
  <c r="B85" i="12"/>
  <c r="H85" i="12" s="1"/>
  <c r="B84" i="12"/>
  <c r="H84" i="12" s="1"/>
  <c r="B83" i="12"/>
  <c r="H83" i="12" s="1"/>
  <c r="B82" i="12"/>
  <c r="H82" i="12" s="1"/>
  <c r="B72" i="12"/>
  <c r="H72" i="12" s="1"/>
  <c r="B68" i="12"/>
  <c r="H68" i="12" s="1"/>
  <c r="B61" i="12"/>
  <c r="H61" i="12" s="1"/>
  <c r="B71" i="12"/>
  <c r="H71" i="12" s="1"/>
  <c r="B63" i="12"/>
  <c r="H63" i="12" s="1"/>
  <c r="B78" i="12"/>
  <c r="H78" i="12" s="1"/>
  <c r="B69" i="12"/>
  <c r="H69" i="12" s="1"/>
  <c r="B62" i="12"/>
  <c r="H62" i="12" s="1"/>
  <c r="B77" i="12"/>
  <c r="H77" i="12" s="1"/>
  <c r="B67" i="12"/>
  <c r="H67" i="12" s="1"/>
  <c r="B81" i="12"/>
  <c r="H81" i="12" s="1"/>
  <c r="B66" i="12"/>
  <c r="H66" i="12" s="1"/>
  <c r="B80" i="12"/>
  <c r="H80" i="12" s="1"/>
  <c r="B65" i="12"/>
  <c r="H65" i="12" s="1"/>
  <c r="B79" i="12"/>
  <c r="H79" i="12" s="1"/>
  <c r="B64" i="12"/>
  <c r="H64" i="12" s="1"/>
  <c r="B74" i="12"/>
  <c r="H74" i="12" s="1"/>
  <c r="B73" i="12"/>
  <c r="H73" i="12" s="1"/>
  <c r="B87" i="12"/>
  <c r="H87" i="12" s="1"/>
  <c r="B86" i="12"/>
  <c r="H86" i="12" s="1"/>
  <c r="B76" i="12"/>
  <c r="H76" i="12" s="1"/>
  <c r="K35" i="12"/>
  <c r="J35" i="12"/>
  <c r="I35" i="12"/>
  <c r="G35" i="12"/>
  <c r="F35" i="12"/>
  <c r="E35" i="12"/>
  <c r="D17" i="12"/>
  <c r="E12" i="6" s="1"/>
  <c r="I10" i="12"/>
  <c r="J10" i="12"/>
  <c r="G10" i="12"/>
  <c r="H10" i="12"/>
  <c r="E10" i="12"/>
  <c r="F10" i="12"/>
  <c r="E8" i="12"/>
  <c r="D43" i="12"/>
  <c r="J18" i="6" s="1"/>
  <c r="D23" i="12"/>
  <c r="K12" i="6" s="1"/>
  <c r="D37" i="12"/>
  <c r="K16" i="6" s="1"/>
  <c r="D15" i="12"/>
  <c r="J10" i="6" s="1"/>
  <c r="D12" i="12"/>
  <c r="G10" i="6" s="1"/>
  <c r="D11" i="12"/>
  <c r="F10" i="6" s="1"/>
  <c r="D19" i="12"/>
  <c r="G12" i="6" s="1"/>
  <c r="D20" i="12"/>
  <c r="H12" i="6" s="1"/>
  <c r="D42" i="12"/>
  <c r="I18" i="6" s="1"/>
  <c r="D18" i="12"/>
  <c r="F12" i="6" s="1"/>
  <c r="D22" i="12"/>
  <c r="J12" i="6" s="1"/>
  <c r="D39" i="12"/>
  <c r="F18" i="6" s="1"/>
  <c r="D41" i="12"/>
  <c r="H18" i="6" s="1"/>
  <c r="J14" i="6"/>
  <c r="D14" i="12"/>
  <c r="I10" i="6" s="1"/>
  <c r="D26" i="12"/>
  <c r="G14" i="6" s="1"/>
  <c r="D25" i="12"/>
  <c r="F14" i="6" s="1"/>
  <c r="D10" i="12"/>
  <c r="E10" i="6" s="1"/>
  <c r="D21" i="12"/>
  <c r="I12" i="6" s="1"/>
  <c r="D36" i="12"/>
  <c r="J16" i="6" s="1"/>
  <c r="D40" i="12"/>
  <c r="G18" i="6" s="1"/>
  <c r="G88" i="12" l="1"/>
  <c r="H88" i="12"/>
  <c r="G89" i="12"/>
  <c r="H89" i="12"/>
  <c r="F65" i="12"/>
  <c r="G31" i="6" s="1"/>
  <c r="G65" i="12"/>
  <c r="I31" i="6" s="1"/>
  <c r="F84" i="12"/>
  <c r="G84" i="12"/>
  <c r="F83" i="12"/>
  <c r="G83" i="12"/>
  <c r="I49" i="6" s="1"/>
  <c r="F80" i="12"/>
  <c r="G46" i="6" s="1"/>
  <c r="G80" i="12"/>
  <c r="F85" i="12"/>
  <c r="G51" i="6" s="1"/>
  <c r="G85" i="12"/>
  <c r="I51" i="6" s="1"/>
  <c r="F66" i="12"/>
  <c r="G32" i="6" s="1"/>
  <c r="G66" i="12"/>
  <c r="I32" i="6" s="1"/>
  <c r="F60" i="12"/>
  <c r="G60" i="12"/>
  <c r="I26" i="6" s="1"/>
  <c r="F81" i="12"/>
  <c r="G47" i="6" s="1"/>
  <c r="G81" i="12"/>
  <c r="F75" i="12"/>
  <c r="G41" i="6" s="1"/>
  <c r="G75" i="12"/>
  <c r="I41" i="6" s="1"/>
  <c r="F67" i="12"/>
  <c r="G67" i="12"/>
  <c r="I33" i="6" s="1"/>
  <c r="F77" i="12"/>
  <c r="G43" i="6" s="1"/>
  <c r="G77" i="12"/>
  <c r="F62" i="12"/>
  <c r="G28" i="6" s="1"/>
  <c r="G62" i="12"/>
  <c r="F70" i="12"/>
  <c r="G36" i="6" s="1"/>
  <c r="G70" i="12"/>
  <c r="I36" i="6" s="1"/>
  <c r="F69" i="12"/>
  <c r="G35" i="6" s="1"/>
  <c r="G69" i="12"/>
  <c r="I35" i="6" s="1"/>
  <c r="F78" i="12"/>
  <c r="G78" i="12"/>
  <c r="I44" i="6" s="1"/>
  <c r="F63" i="12"/>
  <c r="G29" i="6" s="1"/>
  <c r="G63" i="12"/>
  <c r="I29" i="6" s="1"/>
  <c r="F86" i="12"/>
  <c r="G86" i="12"/>
  <c r="F71" i="12"/>
  <c r="G71" i="12"/>
  <c r="I37" i="6" s="1"/>
  <c r="F87" i="12"/>
  <c r="G87" i="12"/>
  <c r="F61" i="12"/>
  <c r="G27" i="6" s="1"/>
  <c r="G61" i="12"/>
  <c r="I27" i="6" s="1"/>
  <c r="F76" i="12"/>
  <c r="G42" i="6" s="1"/>
  <c r="G76" i="12"/>
  <c r="I42" i="6" s="1"/>
  <c r="F73" i="12"/>
  <c r="G73" i="12"/>
  <c r="I39" i="6" s="1"/>
  <c r="F68" i="12"/>
  <c r="G34" i="6" s="1"/>
  <c r="G68" i="12"/>
  <c r="I34" i="6" s="1"/>
  <c r="F79" i="12"/>
  <c r="G45" i="6" s="1"/>
  <c r="G79" i="12"/>
  <c r="I45" i="6" s="1"/>
  <c r="F72" i="12"/>
  <c r="G72" i="12"/>
  <c r="I38" i="6" s="1"/>
  <c r="F74" i="12"/>
  <c r="G74" i="12"/>
  <c r="I40" i="6" s="1"/>
  <c r="F64" i="12"/>
  <c r="G30" i="6" s="1"/>
  <c r="G64" i="12"/>
  <c r="F82" i="12"/>
  <c r="G48" i="6" s="1"/>
  <c r="G82" i="12"/>
  <c r="I48" i="6" s="1"/>
  <c r="E88" i="12"/>
  <c r="F54" i="6" s="1"/>
  <c r="F88" i="12"/>
  <c r="G54" i="6" s="1"/>
  <c r="E89" i="12"/>
  <c r="F55" i="6" s="1"/>
  <c r="F89" i="12"/>
  <c r="G55" i="6" s="1"/>
  <c r="E74" i="12"/>
  <c r="F40" i="6" s="1"/>
  <c r="E72" i="12"/>
  <c r="F38" i="6" s="1"/>
  <c r="E64" i="12"/>
  <c r="F30" i="6" s="1"/>
  <c r="K48" i="6"/>
  <c r="E82" i="12"/>
  <c r="F48" i="6" s="1"/>
  <c r="C62" i="12"/>
  <c r="E62" i="12"/>
  <c r="F28" i="6" s="1"/>
  <c r="E80" i="12"/>
  <c r="F46" i="6" s="1"/>
  <c r="D85" i="12"/>
  <c r="E51" i="6" s="1"/>
  <c r="E85" i="12"/>
  <c r="F51" i="6" s="1"/>
  <c r="E78" i="12"/>
  <c r="E79" i="12"/>
  <c r="F45" i="6" s="1"/>
  <c r="C83" i="12"/>
  <c r="E83" i="12"/>
  <c r="F49" i="6" s="1"/>
  <c r="E65" i="12"/>
  <c r="F31" i="6" s="1"/>
  <c r="E84" i="12"/>
  <c r="F50" i="6" s="1"/>
  <c r="K32" i="6"/>
  <c r="E66" i="12"/>
  <c r="F32" i="6" s="1"/>
  <c r="C60" i="12"/>
  <c r="E60" i="12"/>
  <c r="F26" i="6" s="1"/>
  <c r="K47" i="6"/>
  <c r="E81" i="12"/>
  <c r="F47" i="6" s="1"/>
  <c r="E75" i="12"/>
  <c r="F41" i="6" s="1"/>
  <c r="E76" i="12"/>
  <c r="F42" i="6" s="1"/>
  <c r="E67" i="12"/>
  <c r="F33" i="6" s="1"/>
  <c r="E70" i="12"/>
  <c r="F36" i="6" s="1"/>
  <c r="K37" i="6"/>
  <c r="E71" i="12"/>
  <c r="F37" i="6" s="1"/>
  <c r="E87" i="12"/>
  <c r="K27" i="6"/>
  <c r="E61" i="12"/>
  <c r="F27" i="6" s="1"/>
  <c r="E77" i="12"/>
  <c r="F43" i="6" s="1"/>
  <c r="K35" i="6"/>
  <c r="E69" i="12"/>
  <c r="F35" i="6" s="1"/>
  <c r="E63" i="12"/>
  <c r="E86" i="12"/>
  <c r="F52" i="6" s="1"/>
  <c r="K39" i="6"/>
  <c r="E73" i="12"/>
  <c r="F39" i="6" s="1"/>
  <c r="E68" i="12"/>
  <c r="F34" i="6" s="1"/>
  <c r="D70" i="12"/>
  <c r="E36" i="6" s="1"/>
  <c r="C70" i="12"/>
  <c r="K36" i="6"/>
  <c r="C88" i="12"/>
  <c r="D88" i="12"/>
  <c r="E54" i="6" s="1"/>
  <c r="C89" i="12"/>
  <c r="D89" i="12"/>
  <c r="E55" i="6" s="1"/>
  <c r="D75" i="12"/>
  <c r="E41" i="6" s="1"/>
  <c r="C75" i="12"/>
  <c r="C84" i="12"/>
  <c r="K41" i="6"/>
  <c r="K38" i="6"/>
  <c r="C85" i="12"/>
  <c r="K49" i="6"/>
  <c r="G50" i="6"/>
  <c r="G33" i="6"/>
  <c r="D84" i="12"/>
  <c r="E50" i="6" s="1"/>
  <c r="D66" i="12"/>
  <c r="E32" i="6" s="1"/>
  <c r="D81" i="12"/>
  <c r="E47" i="6" s="1"/>
  <c r="C66" i="12"/>
  <c r="C81" i="12"/>
  <c r="D82" i="12"/>
  <c r="E48" i="6" s="1"/>
  <c r="D60" i="12"/>
  <c r="E26" i="6" s="1"/>
  <c r="K26" i="6"/>
  <c r="G49" i="6"/>
  <c r="K34" i="6"/>
  <c r="D72" i="12"/>
  <c r="E38" i="6" s="1"/>
  <c r="C72" i="12"/>
  <c r="D74" i="12"/>
  <c r="E40" i="6" s="1"/>
  <c r="G26" i="6"/>
  <c r="C82" i="12"/>
  <c r="G38" i="6"/>
  <c r="G40" i="6"/>
  <c r="D83" i="12"/>
  <c r="E49" i="6" s="1"/>
  <c r="K30" i="6"/>
  <c r="C67" i="12"/>
  <c r="F44" i="6"/>
  <c r="C86" i="12"/>
  <c r="D61" i="12"/>
  <c r="E27" i="6" s="1"/>
  <c r="C69" i="12"/>
  <c r="C61" i="12"/>
  <c r="K45" i="6"/>
  <c r="C80" i="12"/>
  <c r="D71" i="12"/>
  <c r="E37" i="6" s="1"/>
  <c r="C71" i="12"/>
  <c r="G44" i="6"/>
  <c r="D63" i="12"/>
  <c r="E29" i="6" s="1"/>
  <c r="F29" i="6"/>
  <c r="D79" i="12"/>
  <c r="E45" i="6" s="1"/>
  <c r="C79" i="12"/>
  <c r="K46" i="6"/>
  <c r="D80" i="12"/>
  <c r="E46" i="6" s="1"/>
  <c r="I46" i="6"/>
  <c r="C78" i="12"/>
  <c r="G52" i="6"/>
  <c r="I43" i="6"/>
  <c r="K28" i="6"/>
  <c r="C63" i="12"/>
  <c r="I28" i="6"/>
  <c r="C64" i="12"/>
  <c r="D68" i="12"/>
  <c r="E34" i="6" s="1"/>
  <c r="G37" i="6"/>
  <c r="C76" i="12"/>
  <c r="D65" i="12"/>
  <c r="E31" i="6" s="1"/>
  <c r="C68" i="12"/>
  <c r="K44" i="6"/>
  <c r="D86" i="12"/>
  <c r="E52" i="6" s="1"/>
  <c r="C65" i="12"/>
  <c r="K29" i="6"/>
  <c r="D62" i="12"/>
  <c r="E28" i="6" s="1"/>
  <c r="K33" i="6"/>
  <c r="D78" i="12"/>
  <c r="E44" i="6" s="1"/>
  <c r="D64" i="12"/>
  <c r="E30" i="6" s="1"/>
  <c r="K43" i="6"/>
  <c r="I47" i="6"/>
  <c r="C77" i="12"/>
  <c r="D69" i="12"/>
  <c r="E35" i="6" s="1"/>
  <c r="C74" i="12"/>
  <c r="C73" i="12"/>
  <c r="G39" i="6"/>
  <c r="D77" i="12"/>
  <c r="E43" i="6" s="1"/>
  <c r="D87" i="12"/>
  <c r="E53" i="6" s="1"/>
  <c r="C87" i="12"/>
  <c r="G53" i="6"/>
  <c r="F53" i="6"/>
  <c r="K40" i="6"/>
  <c r="D73" i="12"/>
  <c r="E39" i="6" s="1"/>
  <c r="K31" i="6"/>
  <c r="I30" i="6"/>
  <c r="D67" i="12"/>
  <c r="E33" i="6" s="1"/>
  <c r="K42" i="6"/>
  <c r="D76" i="12"/>
  <c r="E42" i="6" s="1"/>
  <c r="D35" i="12"/>
  <c r="I16" i="6" s="1"/>
  <c r="I54" i="6" l="1"/>
  <c r="K51" i="6"/>
  <c r="I50" i="6"/>
  <c r="I52" i="6"/>
  <c r="I53" i="6"/>
  <c r="K55" i="6"/>
  <c r="K50" i="6"/>
  <c r="K52" i="6"/>
  <c r="K53" i="6"/>
  <c r="I55" i="6"/>
  <c r="K54" i="6"/>
</calcChain>
</file>

<file path=xl/sharedStrings.xml><?xml version="1.0" encoding="utf-8"?>
<sst xmlns="http://schemas.openxmlformats.org/spreadsheetml/2006/main" count="483" uniqueCount="386">
  <si>
    <t>Steps to prepare the Meeting Calendar tool</t>
  </si>
  <si>
    <t>1) create the list of Coordination Hubs in the tab</t>
  </si>
  <si>
    <t>Coordination Hubs List</t>
  </si>
  <si>
    <t xml:space="preserve">2) fill the meeting data in the tab: </t>
  </si>
  <si>
    <t>Data</t>
  </si>
  <si>
    <t>2.1) please read instructions on the data tab</t>
  </si>
  <si>
    <t>2.2Please notice that this automatic calendar shows a maximum of 6 meetings per day</t>
  </si>
  <si>
    <t>3) in Calendar tab choose:</t>
  </si>
  <si>
    <t>Calendar</t>
  </si>
  <si>
    <t>3.1) fill the date cell with the first day of the month for wich you are preparing the calendar. E.G. 01/01/2021 for the month of Jan/2021</t>
  </si>
  <si>
    <t>3.2 Choose the Ccoordination hub for which you wish to generate the calendar</t>
  </si>
  <si>
    <t>3.3 choose the language of the calendar</t>
  </si>
  <si>
    <t>3.4 print the calendar to PDF</t>
  </si>
  <si>
    <r>
      <t xml:space="preserve">If your country has a HumanitarianResponse.Info page, we recommend that you take look at this link and consider using the </t>
    </r>
    <r>
      <rPr>
        <b/>
        <sz val="11"/>
        <color theme="5"/>
        <rFont val="Roboto Condensed"/>
      </rPr>
      <t>online Events Calendar</t>
    </r>
  </si>
  <si>
    <t>https://humanitarian.atlassian.net/wiki/spaces/imtoolbox/pages/221839449/Events+calendar</t>
  </si>
  <si>
    <t>office1</t>
  </si>
  <si>
    <t>English</t>
  </si>
  <si>
    <t>Add/Edit Events</t>
  </si>
  <si>
    <t>This automatic calendar shows maximum 6 meetings per day</t>
  </si>
  <si>
    <t>[to be filled]</t>
  </si>
  <si>
    <t>Meeting description</t>
  </si>
  <si>
    <t>Count of Meeting description</t>
  </si>
  <si>
    <t>Years</t>
  </si>
  <si>
    <t>Months</t>
  </si>
  <si>
    <t>ISC</t>
  </si>
  <si>
    <t>2016</t>
  </si>
  <si>
    <t>mai</t>
  </si>
  <si>
    <t>Plateforme Nationale</t>
  </si>
  <si>
    <t>juin</t>
  </si>
  <si>
    <t>Education</t>
  </si>
  <si>
    <t>juil</t>
  </si>
  <si>
    <t>VBG</t>
  </si>
  <si>
    <t>août</t>
  </si>
  <si>
    <t>Abris/NFI</t>
  </si>
  <si>
    <t>sept</t>
  </si>
  <si>
    <t>Sec Alimentaire</t>
  </si>
  <si>
    <t>oct</t>
  </si>
  <si>
    <t>Protection Enfance</t>
  </si>
  <si>
    <t>nov</t>
  </si>
  <si>
    <t>Santé</t>
  </si>
  <si>
    <t>2017</t>
  </si>
  <si>
    <t>janv</t>
  </si>
  <si>
    <t>Protection</t>
  </si>
  <si>
    <t>févr</t>
  </si>
  <si>
    <t>HCT</t>
  </si>
  <si>
    <t>mars</t>
  </si>
  <si>
    <t>Nutrition</t>
  </si>
  <si>
    <t>avr</t>
  </si>
  <si>
    <t>Choléra</t>
  </si>
  <si>
    <t>EHA</t>
  </si>
  <si>
    <t>Relèvement précoce/Solutions durables</t>
  </si>
  <si>
    <t>UNCT</t>
  </si>
  <si>
    <t>CCCM</t>
  </si>
  <si>
    <t>Transfert monétaire</t>
  </si>
  <si>
    <t>IMWG</t>
  </si>
  <si>
    <t>WASH</t>
  </si>
  <si>
    <t>déc</t>
  </si>
  <si>
    <t>Logistique</t>
  </si>
  <si>
    <t>2018</t>
  </si>
  <si>
    <t>Cash Transfer</t>
  </si>
  <si>
    <t>Clst Education+C:I</t>
  </si>
  <si>
    <t>Calendar View</t>
  </si>
  <si>
    <t>Do not change the format of this sheet</t>
  </si>
  <si>
    <t>Add/Edit Offices</t>
  </si>
  <si>
    <t>Max 20 characters</t>
  </si>
  <si>
    <t>Date</t>
  </si>
  <si>
    <t>Hour</t>
  </si>
  <si>
    <t>Office</t>
  </si>
  <si>
    <t>Meeting Location</t>
  </si>
  <si>
    <t>Contact Name</t>
  </si>
  <si>
    <t>Contact email</t>
  </si>
  <si>
    <t>Contact Phone</t>
  </si>
  <si>
    <t>IsSelected</t>
  </si>
  <si>
    <t>locationUnique</t>
  </si>
  <si>
    <t>Location</t>
  </si>
  <si>
    <t>LocationCount</t>
  </si>
  <si>
    <t>ID</t>
  </si>
  <si>
    <t>Concatenate</t>
  </si>
  <si>
    <t>Year</t>
  </si>
  <si>
    <t>Month</t>
  </si>
  <si>
    <t>INSTRUCTIONS</t>
  </si>
  <si>
    <t>Sample Meeting 1</t>
  </si>
  <si>
    <t>office3</t>
  </si>
  <si>
    <t>Sample location 1</t>
  </si>
  <si>
    <t>Name 1</t>
  </si>
  <si>
    <t>email1@email.com</t>
  </si>
  <si>
    <t>555-555-555</t>
  </si>
  <si>
    <t>Do not leave empty rows or cells</t>
  </si>
  <si>
    <t>Sample Meeting 2</t>
  </si>
  <si>
    <t>Sample location 2</t>
  </si>
  <si>
    <t>Do not add or remove columns</t>
  </si>
  <si>
    <t>Sample Meeting 3</t>
  </si>
  <si>
    <t>Sample location 3</t>
  </si>
  <si>
    <t>Name 2</t>
  </si>
  <si>
    <t>Meeting description no longer than 20 characters</t>
  </si>
  <si>
    <t>Sample Meeting 4</t>
  </si>
  <si>
    <t>Sample location 4</t>
  </si>
  <si>
    <t>Name 3</t>
  </si>
  <si>
    <t>To remove an entry, select the cell, click right and select delete&gt;delete row in the table</t>
  </si>
  <si>
    <t>Sample Meeting 5</t>
  </si>
  <si>
    <t>office2</t>
  </si>
  <si>
    <t>Sample location 5</t>
  </si>
  <si>
    <t>Name 4</t>
  </si>
  <si>
    <t>Sample Meeting 6</t>
  </si>
  <si>
    <t>Sample location 6</t>
  </si>
  <si>
    <t>Name 5</t>
  </si>
  <si>
    <t>Make sure all the records are included in the table</t>
  </si>
  <si>
    <t>Sample Meeting 7</t>
  </si>
  <si>
    <t>Sample location 7</t>
  </si>
  <si>
    <t>Name 6</t>
  </si>
  <si>
    <t>Sample Meeting 8</t>
  </si>
  <si>
    <t>Sample location 8</t>
  </si>
  <si>
    <t>Name 7</t>
  </si>
  <si>
    <t>Please notice that this automatic calendar shows a maximum of 6 meetings per day</t>
  </si>
  <si>
    <t>Sample Meeting 9</t>
  </si>
  <si>
    <t>Sample location 9</t>
  </si>
  <si>
    <t>Name 8</t>
  </si>
  <si>
    <t>Sample location 10</t>
  </si>
  <si>
    <t>Name 9</t>
  </si>
  <si>
    <t>Sample Meeting 11</t>
  </si>
  <si>
    <t>Name 10</t>
  </si>
  <si>
    <t>Sample Meeting 12</t>
  </si>
  <si>
    <t>Sample location 12</t>
  </si>
  <si>
    <t>Sample location 13</t>
  </si>
  <si>
    <t>Sample Meeting 14</t>
  </si>
  <si>
    <t>Name 13</t>
  </si>
  <si>
    <t>Sample Meeting 15</t>
  </si>
  <si>
    <t>Sample location 15</t>
  </si>
  <si>
    <t>Name 14</t>
  </si>
  <si>
    <t>Name 15</t>
  </si>
  <si>
    <t>Sample Meeting 17</t>
  </si>
  <si>
    <t>Sample location 17</t>
  </si>
  <si>
    <t>Name 16</t>
  </si>
  <si>
    <t>Sample Meeting 18</t>
  </si>
  <si>
    <t>Sample location 18</t>
  </si>
  <si>
    <t>Name 17</t>
  </si>
  <si>
    <t>Sample Meeting 19</t>
  </si>
  <si>
    <t>Sample location 19</t>
  </si>
  <si>
    <t>Name 18</t>
  </si>
  <si>
    <t>Coordination Hubs</t>
  </si>
  <si>
    <t>office4</t>
  </si>
  <si>
    <t>office5</t>
  </si>
  <si>
    <t>DO NOT CHANGE THE LIST</t>
  </si>
  <si>
    <t>Languages</t>
  </si>
  <si>
    <t>French</t>
  </si>
  <si>
    <t>Português</t>
  </si>
  <si>
    <t>Español</t>
  </si>
  <si>
    <t>Code</t>
  </si>
  <si>
    <t>Text</t>
  </si>
  <si>
    <t>T1_French</t>
  </si>
  <si>
    <t>Calendrier des réunions</t>
  </si>
  <si>
    <t>T1_English</t>
  </si>
  <si>
    <t>Meeting schedule</t>
  </si>
  <si>
    <t>T1_Español</t>
  </si>
  <si>
    <t>Calendario de reuniones</t>
  </si>
  <si>
    <t>T1_Português</t>
  </si>
  <si>
    <t>Calendário de reuniões</t>
  </si>
  <si>
    <t>MO_English_1</t>
  </si>
  <si>
    <t>January</t>
  </si>
  <si>
    <t>MO_English_2</t>
  </si>
  <si>
    <t>February</t>
  </si>
  <si>
    <t>MO_English_3</t>
  </si>
  <si>
    <t>March</t>
  </si>
  <si>
    <t>MO_English_4</t>
  </si>
  <si>
    <t>April</t>
  </si>
  <si>
    <t>MO_English_5</t>
  </si>
  <si>
    <t>May</t>
  </si>
  <si>
    <t>MO_English_6</t>
  </si>
  <si>
    <t>June</t>
  </si>
  <si>
    <t>MO_English_7</t>
  </si>
  <si>
    <t>July</t>
  </si>
  <si>
    <t>MO_English_8</t>
  </si>
  <si>
    <t>August</t>
  </si>
  <si>
    <t>MO_English_9</t>
  </si>
  <si>
    <t>September</t>
  </si>
  <si>
    <t>MO_English_10</t>
  </si>
  <si>
    <t>October</t>
  </si>
  <si>
    <t>MO_English_11</t>
  </si>
  <si>
    <t>November</t>
  </si>
  <si>
    <t>MO_English_12</t>
  </si>
  <si>
    <t>December</t>
  </si>
  <si>
    <t>MO_French_1</t>
  </si>
  <si>
    <t>Janvier</t>
  </si>
  <si>
    <t>MO_French_2</t>
  </si>
  <si>
    <t>Février</t>
  </si>
  <si>
    <t>MO_French_3</t>
  </si>
  <si>
    <t>Mars</t>
  </si>
  <si>
    <t>MO_French_4</t>
  </si>
  <si>
    <t>Avril</t>
  </si>
  <si>
    <t>MO_French_5</t>
  </si>
  <si>
    <t>Mai</t>
  </si>
  <si>
    <t>MO_French_6</t>
  </si>
  <si>
    <t>Juin</t>
  </si>
  <si>
    <t>MO_French_7</t>
  </si>
  <si>
    <t>Juillet</t>
  </si>
  <si>
    <t>MO_French_8</t>
  </si>
  <si>
    <t>Août</t>
  </si>
  <si>
    <t>MO_French_9</t>
  </si>
  <si>
    <t>Septembre</t>
  </si>
  <si>
    <t>MO_French_10</t>
  </si>
  <si>
    <t>Octobre</t>
  </si>
  <si>
    <t>MO_French_11</t>
  </si>
  <si>
    <t>Novembre</t>
  </si>
  <si>
    <t>MO_French_12</t>
  </si>
  <si>
    <t>Décembre</t>
  </si>
  <si>
    <t>MO_Español_1</t>
  </si>
  <si>
    <t>Enero</t>
  </si>
  <si>
    <t>MO_Español_2</t>
  </si>
  <si>
    <t>Febrero</t>
  </si>
  <si>
    <t>MO_Español_3</t>
  </si>
  <si>
    <t>Marzo</t>
  </si>
  <si>
    <t>MO_Español_4</t>
  </si>
  <si>
    <t>Abril</t>
  </si>
  <si>
    <t>MO_Español_5</t>
  </si>
  <si>
    <t>Mayo</t>
  </si>
  <si>
    <t>MO_Español_6</t>
  </si>
  <si>
    <t>Junio</t>
  </si>
  <si>
    <t>MO_Español_7</t>
  </si>
  <si>
    <t>Julio</t>
  </si>
  <si>
    <t>MO_Español_8</t>
  </si>
  <si>
    <t>Agosto</t>
  </si>
  <si>
    <t>MO_Español_9</t>
  </si>
  <si>
    <t>MO_Español_10</t>
  </si>
  <si>
    <t>Octubre</t>
  </si>
  <si>
    <t>MO_Español_11</t>
  </si>
  <si>
    <t>Noviembre</t>
  </si>
  <si>
    <t>MO_Español_12</t>
  </si>
  <si>
    <t>Diciembre</t>
  </si>
  <si>
    <t>MO_Português_1</t>
  </si>
  <si>
    <t>Janeiro</t>
  </si>
  <si>
    <t>MO_Português_2</t>
  </si>
  <si>
    <t>Fevereiro</t>
  </si>
  <si>
    <t>MO_Português_3</t>
  </si>
  <si>
    <t>Março</t>
  </si>
  <si>
    <t>MO_Português_4</t>
  </si>
  <si>
    <t>MO_Português_5</t>
  </si>
  <si>
    <t>Maio</t>
  </si>
  <si>
    <t>MO_Português_6</t>
  </si>
  <si>
    <t>Junho</t>
  </si>
  <si>
    <t>MO_Português_7</t>
  </si>
  <si>
    <t>Julho</t>
  </si>
  <si>
    <t>MO_Português_8</t>
  </si>
  <si>
    <t>MO_Português_9</t>
  </si>
  <si>
    <t>Setembro</t>
  </si>
  <si>
    <t>MO_Português_10</t>
  </si>
  <si>
    <t>Outubro</t>
  </si>
  <si>
    <t>MO_Português_11</t>
  </si>
  <si>
    <t>Novembro</t>
  </si>
  <si>
    <t>MO_Português_12</t>
  </si>
  <si>
    <t>Dezembro</t>
  </si>
  <si>
    <t>WE_French_1</t>
  </si>
  <si>
    <t>Dimanche</t>
  </si>
  <si>
    <t>WE_French_2</t>
  </si>
  <si>
    <t>Lundi</t>
  </si>
  <si>
    <t>WE_French_3</t>
  </si>
  <si>
    <t>Mardi</t>
  </si>
  <si>
    <t>WE_French_4</t>
  </si>
  <si>
    <t>Mercredi</t>
  </si>
  <si>
    <t>WE_French_5</t>
  </si>
  <si>
    <t>Jeudi</t>
  </si>
  <si>
    <t>WE_French_6</t>
  </si>
  <si>
    <t>Vendredi</t>
  </si>
  <si>
    <t>WE_French_7</t>
  </si>
  <si>
    <t>Samedi</t>
  </si>
  <si>
    <t>WE_English_1</t>
  </si>
  <si>
    <t>Monday</t>
  </si>
  <si>
    <t>WE_English_2</t>
  </si>
  <si>
    <t>Tuesday</t>
  </si>
  <si>
    <t>WE_English_3</t>
  </si>
  <si>
    <t>Wednesday</t>
  </si>
  <si>
    <t>WE_English_4</t>
  </si>
  <si>
    <t>Thursday</t>
  </si>
  <si>
    <t>WE_English_5</t>
  </si>
  <si>
    <t>Friday</t>
  </si>
  <si>
    <t>WE_English_6</t>
  </si>
  <si>
    <t>Saturday</t>
  </si>
  <si>
    <t>WE_English_7</t>
  </si>
  <si>
    <t>Sunday</t>
  </si>
  <si>
    <t>WE_Español_1</t>
  </si>
  <si>
    <t>Lunes</t>
  </si>
  <si>
    <t>WE_Español_2</t>
  </si>
  <si>
    <t>Martes</t>
  </si>
  <si>
    <t>WE_Español_3</t>
  </si>
  <si>
    <t>Miercoles</t>
  </si>
  <si>
    <t>WE_Español_4</t>
  </si>
  <si>
    <t>Jueves</t>
  </si>
  <si>
    <t>WE_Español_5</t>
  </si>
  <si>
    <t>Viernes</t>
  </si>
  <si>
    <t>WE_Español_6</t>
  </si>
  <si>
    <t>Sábado</t>
  </si>
  <si>
    <t>WE_Español_7</t>
  </si>
  <si>
    <t>Domingo</t>
  </si>
  <si>
    <t>WE_Português_1</t>
  </si>
  <si>
    <t>Segunda-feira</t>
  </si>
  <si>
    <t>WE_Português_2</t>
  </si>
  <si>
    <t>Terça-feira</t>
  </si>
  <si>
    <t>WE_Português_3</t>
  </si>
  <si>
    <t>Quarta-feira</t>
  </si>
  <si>
    <t>WE_Português_4</t>
  </si>
  <si>
    <t>Quinta-feira</t>
  </si>
  <si>
    <t>WE_Português_5</t>
  </si>
  <si>
    <t>Sexta-feira</t>
  </si>
  <si>
    <t>WE_Português_6</t>
  </si>
  <si>
    <t>WE_Português_7</t>
  </si>
  <si>
    <t>T2_French</t>
  </si>
  <si>
    <t>Lieu de la réunion et personne de contact</t>
  </si>
  <si>
    <t>T3_French</t>
  </si>
  <si>
    <t>Point focal</t>
  </si>
  <si>
    <t>T9_French</t>
  </si>
  <si>
    <t>Réunion</t>
  </si>
  <si>
    <t>T4_French</t>
  </si>
  <si>
    <t>Lieu</t>
  </si>
  <si>
    <t>T5_French</t>
  </si>
  <si>
    <t>Courrier électronique</t>
  </si>
  <si>
    <t>T8_French</t>
  </si>
  <si>
    <t>Téléphone</t>
  </si>
  <si>
    <t>T6_French</t>
  </si>
  <si>
    <t>Ce calendrier est une compilation des réunions communiquées à OCHA. Nous vous remercions de contacter le Coordonnateur du Secteur si vous avez besoin des informations supplementaires</t>
  </si>
  <si>
    <t>T7_French</t>
  </si>
  <si>
    <t xml:space="preserve">Merci d'envoyer les infos de vos réunions a: </t>
  </si>
  <si>
    <t>T2_English</t>
  </si>
  <si>
    <t>Place of the meeting and contact person</t>
  </si>
  <si>
    <t>T3_English</t>
  </si>
  <si>
    <t>Meeting</t>
  </si>
  <si>
    <t>T9_English</t>
  </si>
  <si>
    <t>Focal point</t>
  </si>
  <si>
    <t>T4_English</t>
  </si>
  <si>
    <t>T5_English</t>
  </si>
  <si>
    <t>Email</t>
  </si>
  <si>
    <t>T8_English</t>
  </si>
  <si>
    <t>Phone</t>
  </si>
  <si>
    <t>T6_English</t>
  </si>
  <si>
    <t xml:space="preserve">This schedule is a compilation of the meetings shared with OCHA. Please contact the focal point if you need more information. </t>
  </si>
  <si>
    <t>T7_English</t>
  </si>
  <si>
    <t>Please send your input to:</t>
  </si>
  <si>
    <t>T2_Español</t>
  </si>
  <si>
    <t>Sitio de la réunion y persona de contacto</t>
  </si>
  <si>
    <t>T3_Español</t>
  </si>
  <si>
    <t>Reunión</t>
  </si>
  <si>
    <t>T9_Español</t>
  </si>
  <si>
    <t>Persona de contacto</t>
  </si>
  <si>
    <t>T4_Español</t>
  </si>
  <si>
    <t>Ubicación</t>
  </si>
  <si>
    <t>T5_Español</t>
  </si>
  <si>
    <t>Correo electrónico</t>
  </si>
  <si>
    <t>T8_Español</t>
  </si>
  <si>
    <t>Teléfono</t>
  </si>
  <si>
    <t>T6_Español</t>
  </si>
  <si>
    <t>Este calendario es una compilacion de los datos recibidos por OCHA. Para más informaciones, por favor contactar a la persona de contacto</t>
  </si>
  <si>
    <t>T7_Español</t>
  </si>
  <si>
    <t xml:space="preserve">Por favor envíe sus contribuciones a: </t>
  </si>
  <si>
    <t>T2_Português</t>
  </si>
  <si>
    <t>Local da reunião e Contatos</t>
  </si>
  <si>
    <t>T3_Português</t>
  </si>
  <si>
    <t>Reunião</t>
  </si>
  <si>
    <t>T9_Português</t>
  </si>
  <si>
    <t>Contato</t>
  </si>
  <si>
    <t>T4_Português</t>
  </si>
  <si>
    <t>Local</t>
  </si>
  <si>
    <t>T5_Português</t>
  </si>
  <si>
    <t>T8_Português</t>
  </si>
  <si>
    <t>Telefone</t>
  </si>
  <si>
    <t>T6_Português</t>
  </si>
  <si>
    <t>Este calendário é uma compilação dos dados recebidos pelo OCHA. Para mais informações, por favor contatar a persona de contato</t>
  </si>
  <si>
    <t>T7_Português</t>
  </si>
  <si>
    <t xml:space="preserve">Favor enviar suas contribuições a: </t>
  </si>
  <si>
    <t>First</t>
  </si>
  <si>
    <t>Calculate Agenda</t>
  </si>
  <si>
    <t>Weekday of First</t>
  </si>
  <si>
    <t>Nb Data</t>
  </si>
  <si>
    <t>Nb of days</t>
  </si>
  <si>
    <t>Calendar Box</t>
  </si>
  <si>
    <t>Calcul_Date</t>
  </si>
  <si>
    <t>Number of events</t>
  </si>
  <si>
    <t>Meetings</t>
  </si>
  <si>
    <t>Meeting 1</t>
  </si>
  <si>
    <t>Meeting 2</t>
  </si>
  <si>
    <t>Meeting 3</t>
  </si>
  <si>
    <t>Meeting 4</t>
  </si>
  <si>
    <t>Meeting 5</t>
  </si>
  <si>
    <t>Meeting 6</t>
  </si>
  <si>
    <t>Meeting 7</t>
  </si>
  <si>
    <t>Calculate Location</t>
  </si>
  <si>
    <t>Locations</t>
  </si>
  <si>
    <t>Row in Locations</t>
  </si>
  <si>
    <t>Meeting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</si>
</sst>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ddd"/>
    <numFmt numFmtId="165" formatCode="d"/>
    <numFmt numFmtId="166" formatCode="mmmm\ yyyy"/>
    <numFmt numFmtId="167" formatCode="dd"/>
    <numFmt numFmtId="168" formatCode="##&quot;:&quot;##"/>
    <numFmt numFmtId="169" formatCode="[$-40C]d\-mmm\-yy;@"/>
    <numFmt numFmtId="170" formatCode="h:mm;@"/>
    <numFmt numFmtId="171" formatCode=";;;"/>
    <numFmt numFmtId="172" formatCode="\(\+\2\5\7\)\ ###\ ##\ ##\ ##"/>
    <numFmt numFmtId="173" formatCode="[$-409]dd\-mmm\-yy;@"/>
    <numFmt numFmtId="174" formatCode="[$-409]d\-mmm\-yy;@"/>
  </numFmts>
  <fonts count="47">
    <font>
      <sz val="11"/>
      <color theme="1"/>
      <name val="Calibri"/>
      <family val="2"/>
      <scheme val="minor"/>
    </font>
    <font>
      <sz val="11"/>
      <color theme="1"/>
      <name val="Arial"/>
      <family val="2"/>
    </font>
    <font>
      <sz val="10"/>
      <color theme="1"/>
      <name val="Arial"/>
      <family val="2"/>
    </font>
    <font>
      <sz val="11"/>
      <color rgb="FF7F7F7F"/>
      <name val="Arial"/>
      <family val="2"/>
    </font>
    <font>
      <sz val="11"/>
      <color rgb="FF7F7F7F"/>
      <name val="Calibri"/>
      <family val="2"/>
      <scheme val="minor"/>
    </font>
    <font>
      <u/>
      <sz val="11"/>
      <color theme="10"/>
      <name val="Calibri"/>
      <family val="2"/>
    </font>
    <font>
      <sz val="11"/>
      <color rgb="FF026CB6"/>
      <name val="Arial"/>
      <family val="2"/>
    </font>
    <font>
      <sz val="8"/>
      <color rgb="FFC00000"/>
      <name val="Arial"/>
      <family val="2"/>
    </font>
    <font>
      <u/>
      <sz val="12"/>
      <color theme="10"/>
      <name val="Arial"/>
      <family val="2"/>
    </font>
    <font>
      <sz val="10"/>
      <color theme="1" tint="0.34998626667073579"/>
      <name val="Arial"/>
      <family val="2"/>
    </font>
    <font>
      <u/>
      <sz val="22"/>
      <color theme="1"/>
      <name val="Calibri"/>
      <family val="2"/>
      <scheme val="minor"/>
    </font>
    <font>
      <sz val="8"/>
      <name val="Calibri"/>
      <family val="2"/>
      <scheme val="minor"/>
    </font>
    <font>
      <b/>
      <sz val="11"/>
      <color theme="1"/>
      <name val="Calibri"/>
      <family val="2"/>
      <scheme val="minor"/>
    </font>
    <font>
      <sz val="11"/>
      <name val="Calibri"/>
      <family val="2"/>
      <scheme val="minor"/>
    </font>
    <font>
      <sz val="11"/>
      <name val="Arial"/>
      <family val="2"/>
    </font>
    <font>
      <sz val="10"/>
      <color theme="0"/>
      <name val="Arial"/>
      <family val="2"/>
    </font>
    <font>
      <sz val="16"/>
      <color rgb="FFC00000"/>
      <name val="Arial"/>
      <family val="2"/>
    </font>
    <font>
      <b/>
      <sz val="9"/>
      <color rgb="FFC00000"/>
      <name val="Arial"/>
      <family val="2"/>
    </font>
    <font>
      <sz val="11"/>
      <color theme="1"/>
      <name val="Roboto Condensed"/>
    </font>
    <font>
      <b/>
      <sz val="14"/>
      <color theme="1"/>
      <name val="Roboto Condensed"/>
    </font>
    <font>
      <sz val="14"/>
      <color theme="1"/>
      <name val="Roboto Condensed"/>
    </font>
    <font>
      <u/>
      <sz val="14"/>
      <color theme="10"/>
      <name val="Roboto Condensed"/>
    </font>
    <font>
      <i/>
      <sz val="11"/>
      <color theme="1"/>
      <name val="Roboto Condensed"/>
    </font>
    <font>
      <b/>
      <sz val="11"/>
      <color theme="5"/>
      <name val="Calibri"/>
      <family val="2"/>
      <scheme val="minor"/>
    </font>
    <font>
      <sz val="11"/>
      <color theme="5"/>
      <name val="Roboto Condensed"/>
    </font>
    <font>
      <b/>
      <sz val="11"/>
      <color theme="5"/>
      <name val="Roboto Condensed"/>
    </font>
    <font>
      <sz val="11"/>
      <color theme="1"/>
      <name val="Roboto"/>
    </font>
    <font>
      <sz val="10"/>
      <color rgb="FFC00000"/>
      <name val="Roboto"/>
    </font>
    <font>
      <sz val="22"/>
      <color rgb="FF5B9BD5"/>
      <name val="Roboto"/>
    </font>
    <font>
      <sz val="11"/>
      <color rgb="FF5B9BD5"/>
      <name val="Roboto"/>
    </font>
    <font>
      <sz val="12"/>
      <color rgb="FF026CB6"/>
      <name val="Roboto"/>
    </font>
    <font>
      <b/>
      <sz val="16"/>
      <color theme="0"/>
      <name val="Roboto"/>
    </font>
    <font>
      <sz val="11"/>
      <color theme="0"/>
      <name val="Roboto"/>
    </font>
    <font>
      <sz val="12"/>
      <color rgb="FFFFFFFF"/>
      <name val="Roboto"/>
    </font>
    <font>
      <b/>
      <sz val="11"/>
      <color theme="0"/>
      <name val="Roboto"/>
    </font>
    <font>
      <u/>
      <sz val="11"/>
      <color rgb="FF5B9BD5"/>
      <name val="Roboto"/>
    </font>
    <font>
      <sz val="9"/>
      <color theme="1"/>
      <name val="Roboto"/>
    </font>
    <font>
      <b/>
      <sz val="10"/>
      <color rgb="FF5B9BD5"/>
      <name val="Roboto"/>
    </font>
    <font>
      <sz val="9"/>
      <color rgb="FF026CB6"/>
      <name val="Roboto"/>
    </font>
    <font>
      <sz val="22"/>
      <color theme="0"/>
      <name val="Roboto"/>
    </font>
    <font>
      <sz val="11"/>
      <color theme="1" tint="0.34998626667073579"/>
      <name val="Roboto"/>
    </font>
    <font>
      <u/>
      <sz val="11"/>
      <color theme="10"/>
      <name val="Roboto"/>
    </font>
    <font>
      <u/>
      <sz val="11"/>
      <color rgb="FF026CB6"/>
      <name val="Roboto"/>
    </font>
    <font>
      <sz val="10"/>
      <color theme="1" tint="0.34998626667073579"/>
      <name val="Roboto"/>
    </font>
    <font>
      <sz val="10"/>
      <color theme="1"/>
      <name val="Roboto"/>
    </font>
    <font>
      <b/>
      <sz val="9"/>
      <color theme="1"/>
      <name val="Roboto"/>
    </font>
    <font>
      <i/>
      <sz val="8"/>
      <color rgb="FF026CB6"/>
      <name val="Roboto"/>
    </font>
  </fonts>
  <fills count="15">
    <fill>
      <patternFill patternType="none"/>
    </fill>
    <fill>
      <patternFill patternType="gray125"/>
    </fill>
    <fill>
      <patternFill patternType="solid">
        <fgColor theme="2"/>
        <bgColor indexed="64"/>
      </patternFill>
    </fill>
    <fill>
      <patternFill patternType="solid">
        <fgColor rgb="FFCCCCCC"/>
        <bgColor indexed="64"/>
      </patternFill>
    </fill>
    <fill>
      <patternFill patternType="solid">
        <fgColor rgb="FF7F7F7F"/>
        <bgColor indexed="64"/>
      </patternFill>
    </fill>
    <fill>
      <patternFill patternType="solid">
        <fgColor rgb="FFF2F2F2"/>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theme="9" tint="0.39997558519241921"/>
        <bgColor indexed="64"/>
      </patternFill>
    </fill>
    <fill>
      <patternFill patternType="solid">
        <fgColor theme="6" tint="0.59999389629810485"/>
        <bgColor indexed="64"/>
      </patternFill>
    </fill>
    <fill>
      <patternFill patternType="solid">
        <fgColor rgb="FFEEECE1"/>
        <bgColor indexed="64"/>
      </patternFill>
    </fill>
    <fill>
      <patternFill patternType="solid">
        <fgColor rgb="FFF5F2EB"/>
        <bgColor indexed="64"/>
      </patternFill>
    </fill>
    <fill>
      <patternFill patternType="solid">
        <fgColor theme="9" tint="0.59999389629810485"/>
        <bgColor indexed="64"/>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rgb="FFCCCCCC"/>
      </left>
      <right style="thin">
        <color rgb="FFCCCCCC"/>
      </right>
      <top style="thin">
        <color rgb="FFCCCCCC"/>
      </top>
      <bottom style="thin">
        <color rgb="FFCCCCCC"/>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rgb="FFCCCCCC"/>
      </right>
      <top style="thin">
        <color theme="0" tint="-0.249977111117893"/>
      </top>
      <bottom style="thin">
        <color theme="0" tint="-0.249977111117893"/>
      </bottom>
      <diagonal/>
    </border>
    <border>
      <left style="thin">
        <color rgb="FFCCCCCC"/>
      </left>
      <right style="thin">
        <color rgb="FFCCCCCC"/>
      </right>
      <top style="thin">
        <color theme="0" tint="-0.249977111117893"/>
      </top>
      <bottom style="thin">
        <color theme="0" tint="-0.249977111117893"/>
      </bottom>
      <diagonal/>
    </border>
    <border>
      <left style="thin">
        <color rgb="FFCCCCCC"/>
      </left>
      <right style="thin">
        <color theme="0" tint="-0.249977111117893"/>
      </right>
      <top style="thin">
        <color theme="0" tint="-0.249977111117893"/>
      </top>
      <bottom style="thin">
        <color theme="0" tint="-0.249977111117893"/>
      </bottom>
      <diagonal/>
    </border>
    <border>
      <left style="thin">
        <color rgb="FFCCCCCC"/>
      </left>
      <right style="thin">
        <color rgb="FFCCCCCC"/>
      </right>
      <top style="thin">
        <color rgb="FFCCCCCC"/>
      </top>
      <bottom/>
      <diagonal/>
    </border>
    <border>
      <left/>
      <right/>
      <top/>
      <bottom style="medium">
        <color theme="0"/>
      </bottom>
      <diagonal/>
    </border>
    <border>
      <left/>
      <right/>
      <top/>
      <bottom style="thin">
        <color theme="1"/>
      </bottom>
      <diagonal/>
    </border>
    <border>
      <left style="medium">
        <color theme="0"/>
      </left>
      <right/>
      <top style="medium">
        <color theme="0"/>
      </top>
      <bottom/>
      <diagonal/>
    </border>
    <border>
      <left/>
      <right/>
      <top style="medium">
        <color theme="0"/>
      </top>
      <bottom/>
      <diagonal/>
    </border>
    <border>
      <left style="thin">
        <color theme="0"/>
      </left>
      <right/>
      <top style="medium">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2">
    <xf numFmtId="0" fontId="0" fillId="0" borderId="0"/>
    <xf numFmtId="0" fontId="5" fillId="0" borderId="0" applyNumberFormat="0" applyFill="0" applyBorder="0" applyAlignment="0" applyProtection="0">
      <alignment vertical="top"/>
      <protection locked="0"/>
    </xf>
  </cellStyleXfs>
  <cellXfs count="113">
    <xf numFmtId="0" fontId="0" fillId="0" borderId="0" xfId="0"/>
    <xf numFmtId="165" fontId="0" fillId="0" borderId="0" xfId="0" applyNumberFormat="1"/>
    <xf numFmtId="14" fontId="0" fillId="5" borderId="1" xfId="0" applyNumberFormat="1" applyFill="1" applyBorder="1"/>
    <xf numFmtId="0" fontId="0" fillId="5" borderId="1" xfId="0" applyFill="1" applyBorder="1"/>
    <xf numFmtId="0" fontId="3" fillId="0" borderId="1" xfId="0" applyFont="1" applyBorder="1"/>
    <xf numFmtId="0" fontId="4" fillId="5" borderId="0" xfId="0" applyFont="1" applyFill="1"/>
    <xf numFmtId="0" fontId="4" fillId="0" borderId="3" xfId="0" applyFont="1" applyBorder="1"/>
    <xf numFmtId="14" fontId="4" fillId="0" borderId="3" xfId="0" applyNumberFormat="1" applyFont="1" applyBorder="1"/>
    <xf numFmtId="0" fontId="4" fillId="0" borderId="3" xfId="0" applyFont="1" applyBorder="1" applyAlignment="1"/>
    <xf numFmtId="0" fontId="1" fillId="0" borderId="0" xfId="0" applyFont="1"/>
    <xf numFmtId="0" fontId="1" fillId="2" borderId="0" xfId="0" applyFont="1" applyFill="1" applyAlignment="1">
      <alignment horizontal="center"/>
    </xf>
    <xf numFmtId="0" fontId="6" fillId="2" borderId="0" xfId="0" applyFont="1" applyFill="1" applyAlignment="1">
      <alignment horizontal="center"/>
    </xf>
    <xf numFmtId="0" fontId="7" fillId="0" borderId="0" xfId="0" applyFont="1" applyAlignment="1">
      <alignment horizontal="center"/>
    </xf>
    <xf numFmtId="0" fontId="0" fillId="0" borderId="0" xfId="0" applyNumberFormat="1"/>
    <xf numFmtId="0" fontId="8" fillId="0" borderId="0" xfId="1" applyFont="1" applyFill="1" applyAlignment="1" applyProtection="1">
      <alignment horizontal="center"/>
      <protection locked="0"/>
    </xf>
    <xf numFmtId="0" fontId="10" fillId="0" borderId="0" xfId="0" applyFont="1"/>
    <xf numFmtId="170" fontId="9" fillId="0" borderId="0" xfId="0" applyNumberFormat="1" applyFont="1" applyFill="1" applyAlignment="1">
      <alignment horizontal="center" vertical="center"/>
    </xf>
    <xf numFmtId="0" fontId="9" fillId="0" borderId="0" xfId="0" applyFont="1" applyFill="1" applyAlignment="1">
      <alignment horizontal="left" vertical="center"/>
    </xf>
    <xf numFmtId="168" fontId="2" fillId="0" borderId="0" xfId="0" applyNumberFormat="1" applyFont="1" applyFill="1" applyAlignment="1">
      <alignment horizontal="left" vertical="center"/>
    </xf>
    <xf numFmtId="0" fontId="0" fillId="0" borderId="0" xfId="0" pivotButton="1"/>
    <xf numFmtId="0" fontId="4" fillId="0" borderId="8" xfId="0" applyFont="1" applyBorder="1"/>
    <xf numFmtId="0" fontId="4" fillId="0" borderId="8" xfId="0" applyFont="1" applyBorder="1" applyAlignment="1"/>
    <xf numFmtId="0" fontId="2" fillId="0" borderId="0" xfId="0" applyNumberFormat="1" applyFont="1" applyFill="1" applyAlignment="1">
      <alignment horizontal="left" vertical="center"/>
    </xf>
    <xf numFmtId="0" fontId="2" fillId="0" borderId="0" xfId="0" applyFont="1" applyFill="1" applyAlignment="1">
      <alignment horizontal="left" vertical="center"/>
    </xf>
    <xf numFmtId="0" fontId="13" fillId="0" borderId="0" xfId="0" applyFont="1"/>
    <xf numFmtId="0" fontId="0" fillId="9" borderId="0" xfId="0" applyFont="1" applyFill="1"/>
    <xf numFmtId="0" fontId="14" fillId="0" borderId="0" xfId="0" applyFont="1"/>
    <xf numFmtId="0" fontId="5" fillId="0" borderId="0" xfId="1" applyFill="1" applyAlignment="1" applyProtection="1">
      <alignment horizontal="left" vertical="center"/>
    </xf>
    <xf numFmtId="0" fontId="12" fillId="0" borderId="10" xfId="0" applyFont="1" applyBorder="1"/>
    <xf numFmtId="0" fontId="0" fillId="10" borderId="0" xfId="0" applyFill="1"/>
    <xf numFmtId="0" fontId="0" fillId="11" borderId="0" xfId="0" applyFill="1"/>
    <xf numFmtId="174" fontId="9" fillId="0" borderId="0" xfId="0" applyNumberFormat="1" applyFont="1" applyFill="1" applyAlignment="1">
      <alignment horizontal="center" vertical="center"/>
    </xf>
    <xf numFmtId="0" fontId="2" fillId="0" borderId="0" xfId="0" applyFont="1" applyFill="1" applyAlignment="1">
      <alignment horizontal="center" vertical="center"/>
    </xf>
    <xf numFmtId="0" fontId="2" fillId="0" borderId="0" xfId="0" applyNumberFormat="1" applyFont="1" applyFill="1" applyAlignment="1">
      <alignment horizontal="center" vertical="center"/>
    </xf>
    <xf numFmtId="0" fontId="15" fillId="0" borderId="0" xfId="0" applyFont="1"/>
    <xf numFmtId="0" fontId="1" fillId="0" borderId="0" xfId="0" applyFont="1" applyAlignment="1">
      <alignment horizontal="center"/>
    </xf>
    <xf numFmtId="0" fontId="1" fillId="0" borderId="0" xfId="0" applyFont="1" applyAlignment="1">
      <alignment horizontal="left"/>
    </xf>
    <xf numFmtId="0" fontId="16" fillId="6" borderId="0" xfId="0" applyFont="1" applyFill="1" applyAlignment="1">
      <alignment horizontal="left" vertical="center"/>
    </xf>
    <xf numFmtId="0" fontId="1" fillId="2" borderId="0" xfId="0" applyFont="1" applyFill="1" applyAlignment="1">
      <alignment horizontal="left"/>
    </xf>
    <xf numFmtId="0" fontId="4" fillId="0" borderId="3" xfId="0" applyNumberFormat="1" applyFont="1" applyBorder="1" applyAlignment="1"/>
    <xf numFmtId="0" fontId="18" fillId="7" borderId="0" xfId="0" applyFont="1" applyFill="1"/>
    <xf numFmtId="0" fontId="20" fillId="7" borderId="0" xfId="0" applyFont="1" applyFill="1"/>
    <xf numFmtId="0" fontId="21" fillId="7" borderId="0" xfId="1" applyFont="1" applyFill="1" applyAlignment="1" applyProtection="1"/>
    <xf numFmtId="0" fontId="6" fillId="0" borderId="14" xfId="0" applyFont="1" applyBorder="1" applyAlignment="1">
      <alignment horizontal="center"/>
    </xf>
    <xf numFmtId="0" fontId="7" fillId="0" borderId="14" xfId="0" applyFont="1" applyBorder="1" applyAlignment="1">
      <alignment horizontal="left" vertical="top" wrapText="1"/>
    </xf>
    <xf numFmtId="0" fontId="7" fillId="7" borderId="14" xfId="0" applyFont="1" applyFill="1" applyBorder="1" applyAlignment="1">
      <alignment horizontal="left" vertical="top" wrapText="1"/>
    </xf>
    <xf numFmtId="0" fontId="7" fillId="0" borderId="14" xfId="0" applyFont="1" applyBorder="1" applyAlignment="1">
      <alignment vertical="top" wrapText="1"/>
    </xf>
    <xf numFmtId="0" fontId="22" fillId="7" borderId="0" xfId="0" applyFont="1" applyFill="1" applyAlignment="1">
      <alignment horizontal="left" indent="4"/>
    </xf>
    <xf numFmtId="0" fontId="14" fillId="0" borderId="0" xfId="0" applyFont="1" applyAlignment="1">
      <alignment horizontal="center"/>
    </xf>
    <xf numFmtId="0" fontId="22" fillId="7" borderId="0" xfId="0" applyFont="1" applyFill="1" applyAlignment="1">
      <alignment horizontal="left" wrapText="1" indent="4"/>
    </xf>
    <xf numFmtId="0" fontId="23" fillId="0" borderId="0" xfId="0" applyFont="1"/>
    <xf numFmtId="0" fontId="22" fillId="7" borderId="0" xfId="0" applyFont="1" applyFill="1" applyAlignment="1">
      <alignment horizontal="left" vertical="top" wrapText="1" indent="4"/>
    </xf>
    <xf numFmtId="0" fontId="19" fillId="7" borderId="0" xfId="0" applyFont="1" applyFill="1" applyAlignment="1">
      <alignment vertical="center"/>
    </xf>
    <xf numFmtId="0" fontId="24" fillId="7" borderId="0" xfId="0" applyFont="1" applyFill="1"/>
    <xf numFmtId="0" fontId="2" fillId="0" borderId="0" xfId="0" applyFont="1"/>
    <xf numFmtId="0" fontId="26" fillId="5" borderId="0" xfId="0" applyFont="1" applyFill="1"/>
    <xf numFmtId="0" fontId="26" fillId="0" borderId="0" xfId="0" applyFont="1"/>
    <xf numFmtId="173" fontId="29" fillId="2" borderId="1" xfId="0" applyNumberFormat="1" applyFont="1" applyFill="1" applyBorder="1" applyAlignment="1" applyProtection="1">
      <alignment horizontal="center"/>
      <protection locked="0"/>
    </xf>
    <xf numFmtId="14" fontId="26" fillId="5" borderId="0" xfId="0" applyNumberFormat="1" applyFont="1" applyFill="1"/>
    <xf numFmtId="169" fontId="30" fillId="8" borderId="1" xfId="0" applyNumberFormat="1" applyFont="1" applyFill="1" applyBorder="1" applyAlignment="1" applyProtection="1">
      <alignment horizontal="center"/>
      <protection locked="0"/>
    </xf>
    <xf numFmtId="0" fontId="26" fillId="0" borderId="0" xfId="0" applyFont="1" applyFill="1"/>
    <xf numFmtId="166" fontId="32" fillId="0" borderId="0" xfId="0" applyNumberFormat="1" applyFont="1" applyFill="1" applyBorder="1" applyAlignment="1">
      <alignment horizontal="center"/>
    </xf>
    <xf numFmtId="169" fontId="33" fillId="8" borderId="1" xfId="0" applyNumberFormat="1" applyFont="1" applyFill="1" applyBorder="1" applyAlignment="1" applyProtection="1">
      <alignment horizontal="center"/>
      <protection locked="0"/>
    </xf>
    <xf numFmtId="164" fontId="34" fillId="4" borderId="3" xfId="0" applyNumberFormat="1" applyFont="1" applyFill="1" applyBorder="1" applyAlignment="1" applyProtection="1">
      <alignment horizontal="center"/>
      <protection locked="0"/>
    </xf>
    <xf numFmtId="164" fontId="34" fillId="0" borderId="0" xfId="0" applyNumberFormat="1" applyFont="1" applyFill="1" applyBorder="1" applyAlignment="1">
      <alignment horizontal="center"/>
    </xf>
    <xf numFmtId="169" fontId="35" fillId="2" borderId="0" xfId="1" applyNumberFormat="1" applyFont="1" applyFill="1" applyBorder="1" applyAlignment="1" applyProtection="1">
      <alignment horizontal="center"/>
      <protection locked="0"/>
    </xf>
    <xf numFmtId="167" fontId="36" fillId="3" borderId="0" xfId="0" applyNumberFormat="1" applyFont="1" applyFill="1" applyAlignment="1">
      <alignment horizontal="center"/>
    </xf>
    <xf numFmtId="0" fontId="36" fillId="2" borderId="4" xfId="0" applyFont="1" applyFill="1" applyBorder="1" applyAlignment="1">
      <alignment horizontal="left" vertical="top" wrapText="1"/>
    </xf>
    <xf numFmtId="0" fontId="36" fillId="0" borderId="4" xfId="0" applyFont="1" applyBorder="1" applyAlignment="1">
      <alignment horizontal="left" vertical="top" wrapText="1"/>
    </xf>
    <xf numFmtId="0" fontId="36" fillId="0" borderId="5" xfId="0" applyFont="1" applyBorder="1" applyAlignment="1">
      <alignment horizontal="left" vertical="top" wrapText="1"/>
    </xf>
    <xf numFmtId="0" fontId="36" fillId="0" borderId="6" xfId="0" applyFont="1" applyBorder="1" applyAlignment="1">
      <alignment horizontal="left" vertical="top" wrapText="1"/>
    </xf>
    <xf numFmtId="0" fontId="36" fillId="2" borderId="7" xfId="0" applyFont="1" applyFill="1" applyBorder="1" applyAlignment="1">
      <alignment horizontal="left" vertical="top" wrapText="1"/>
    </xf>
    <xf numFmtId="0" fontId="37" fillId="5" borderId="0" xfId="0" applyFont="1" applyFill="1" applyAlignment="1">
      <alignment horizontal="left" vertical="top" wrapText="1"/>
    </xf>
    <xf numFmtId="0" fontId="39" fillId="0" borderId="0" xfId="0" applyFont="1" applyFill="1" applyAlignment="1" applyProtection="1">
      <alignment horizontal="left" vertical="center"/>
      <protection locked="0"/>
    </xf>
    <xf numFmtId="166" fontId="34" fillId="4" borderId="9" xfId="0" applyNumberFormat="1" applyFont="1" applyFill="1" applyBorder="1" applyAlignment="1">
      <alignment vertical="center"/>
    </xf>
    <xf numFmtId="171" fontId="36" fillId="0" borderId="0" xfId="0" applyNumberFormat="1" applyFont="1" applyAlignment="1">
      <alignment vertical="center"/>
    </xf>
    <xf numFmtId="172" fontId="26" fillId="2" borderId="13" xfId="0" quotePrefix="1" applyNumberFormat="1" applyFont="1" applyFill="1" applyBorder="1" applyAlignment="1">
      <alignment horizontal="left" vertical="center"/>
    </xf>
    <xf numFmtId="172" fontId="26" fillId="2" borderId="13" xfId="0" quotePrefix="1" applyNumberFormat="1" applyFont="1" applyFill="1" applyBorder="1" applyAlignment="1">
      <alignment horizontal="right" vertical="center"/>
    </xf>
    <xf numFmtId="0" fontId="26" fillId="0" borderId="0" xfId="0" applyFont="1" applyAlignment="1">
      <alignment vertical="center"/>
    </xf>
    <xf numFmtId="0" fontId="26" fillId="5" borderId="0" xfId="0" applyFont="1" applyFill="1" applyAlignment="1">
      <alignment vertical="top"/>
    </xf>
    <xf numFmtId="171" fontId="36" fillId="0" borderId="0" xfId="0" applyNumberFormat="1" applyFont="1" applyAlignment="1">
      <alignment vertical="top"/>
    </xf>
    <xf numFmtId="172" fontId="26" fillId="13" borderId="13" xfId="0" quotePrefix="1" applyNumberFormat="1" applyFont="1" applyFill="1" applyBorder="1" applyAlignment="1">
      <alignment horizontal="left" vertical="center"/>
    </xf>
    <xf numFmtId="172" fontId="26" fillId="13" borderId="13" xfId="0" quotePrefix="1" applyNumberFormat="1" applyFont="1" applyFill="1" applyBorder="1" applyAlignment="1">
      <alignment horizontal="right" vertical="center"/>
    </xf>
    <xf numFmtId="0" fontId="26" fillId="0" borderId="0" xfId="0" applyFont="1" applyAlignment="1">
      <alignment vertical="top"/>
    </xf>
    <xf numFmtId="0" fontId="40" fillId="0" borderId="0" xfId="0" applyFont="1" applyAlignment="1">
      <alignment vertical="center"/>
    </xf>
    <xf numFmtId="0" fontId="41" fillId="0" borderId="0" xfId="1" applyFont="1" applyAlignment="1" applyProtection="1">
      <alignment horizontal="right" vertical="center"/>
    </xf>
    <xf numFmtId="0" fontId="42" fillId="0" borderId="0" xfId="1" applyFont="1" applyAlignment="1" applyProtection="1">
      <alignment horizontal="right" vertical="center"/>
    </xf>
    <xf numFmtId="0" fontId="43" fillId="0" borderId="0" xfId="0" applyFont="1" applyAlignment="1">
      <alignment horizontal="left" vertical="center" indent="8"/>
    </xf>
    <xf numFmtId="0" fontId="44" fillId="0" borderId="0" xfId="0" applyFont="1"/>
    <xf numFmtId="0" fontId="45" fillId="14" borderId="0" xfId="0" applyFont="1" applyFill="1" applyAlignment="1"/>
    <xf numFmtId="0" fontId="16" fillId="6" borderId="0" xfId="0" applyFont="1" applyFill="1" applyAlignment="1">
      <alignment horizontal="center" vertical="center"/>
    </xf>
    <xf numFmtId="172" fontId="26" fillId="13" borderId="11" xfId="0" quotePrefix="1" applyNumberFormat="1" applyFont="1" applyFill="1" applyBorder="1" applyAlignment="1">
      <alignment horizontal="left" vertical="center" indent="1"/>
    </xf>
    <xf numFmtId="172" fontId="26" fillId="13" borderId="12" xfId="0" quotePrefix="1" applyNumberFormat="1" applyFont="1" applyFill="1" applyBorder="1" applyAlignment="1">
      <alignment horizontal="left" vertical="center" indent="1"/>
    </xf>
    <xf numFmtId="0" fontId="26" fillId="13" borderId="13" xfId="1" applyFont="1" applyFill="1" applyBorder="1" applyAlignment="1" applyProtection="1">
      <alignment horizontal="left" vertical="top"/>
    </xf>
    <xf numFmtId="0" fontId="26" fillId="13" borderId="12" xfId="1" applyFont="1" applyFill="1" applyBorder="1" applyAlignment="1" applyProtection="1">
      <alignment horizontal="left" vertical="top"/>
    </xf>
    <xf numFmtId="172" fontId="26" fillId="12" borderId="11" xfId="0" quotePrefix="1" applyNumberFormat="1" applyFont="1" applyFill="1" applyBorder="1" applyAlignment="1">
      <alignment horizontal="left" vertical="center" indent="1"/>
    </xf>
    <xf numFmtId="172" fontId="26" fillId="12" borderId="12" xfId="0" quotePrefix="1" applyNumberFormat="1" applyFont="1" applyFill="1" applyBorder="1" applyAlignment="1">
      <alignment horizontal="left" vertical="center" indent="1"/>
    </xf>
    <xf numFmtId="0" fontId="26" fillId="12" borderId="13" xfId="1" applyFont="1" applyFill="1" applyBorder="1" applyAlignment="1" applyProtection="1">
      <alignment horizontal="left" vertical="top"/>
    </xf>
    <xf numFmtId="0" fontId="26" fillId="12" borderId="12" xfId="1" applyFont="1" applyFill="1" applyBorder="1" applyAlignment="1" applyProtection="1">
      <alignment horizontal="left" vertical="top"/>
    </xf>
    <xf numFmtId="1" fontId="31" fillId="4" borderId="2" xfId="0" applyNumberFormat="1" applyFont="1" applyFill="1" applyBorder="1" applyAlignment="1">
      <alignment horizontal="center" vertical="center"/>
    </xf>
    <xf numFmtId="0" fontId="28" fillId="0" borderId="0" xfId="0" applyFont="1" applyFill="1" applyAlignment="1" applyProtection="1">
      <alignment horizontal="left" vertical="center"/>
      <protection locked="0"/>
    </xf>
    <xf numFmtId="0" fontId="27" fillId="5" borderId="0" xfId="0" applyFont="1" applyFill="1" applyAlignment="1">
      <alignment horizontal="center" wrapText="1"/>
    </xf>
    <xf numFmtId="0" fontId="27" fillId="5" borderId="2" xfId="0" applyFont="1" applyFill="1" applyBorder="1" applyAlignment="1">
      <alignment horizontal="center" wrapText="1"/>
    </xf>
    <xf numFmtId="0" fontId="38" fillId="0" borderId="0" xfId="0" applyFont="1" applyAlignment="1">
      <alignment horizontal="left" wrapText="1"/>
    </xf>
    <xf numFmtId="0" fontId="46" fillId="0" borderId="0" xfId="0" applyFont="1" applyAlignment="1">
      <alignment horizontal="left" wrapText="1"/>
    </xf>
    <xf numFmtId="0" fontId="45" fillId="0" borderId="0" xfId="0" applyFont="1" applyAlignment="1">
      <alignment horizontal="right" indent="1"/>
    </xf>
    <xf numFmtId="0" fontId="8" fillId="0" borderId="0" xfId="1" applyFont="1" applyAlignment="1" applyProtection="1">
      <alignment horizontal="left"/>
    </xf>
    <xf numFmtId="0" fontId="7" fillId="7" borderId="15" xfId="0" applyFont="1" applyFill="1" applyBorder="1" applyAlignment="1">
      <alignment horizontal="left" vertical="top" wrapText="1"/>
    </xf>
    <xf numFmtId="0" fontId="7" fillId="7" borderId="16" xfId="0" applyFont="1" applyFill="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17" fillId="0" borderId="0" xfId="0" applyFont="1" applyAlignment="1">
      <alignment horizontal="center"/>
    </xf>
    <xf numFmtId="0" fontId="16" fillId="6" borderId="0" xfId="0" applyFont="1" applyFill="1" applyAlignment="1">
      <alignment horizontal="center" vertical="center"/>
    </xf>
  </cellXfs>
  <cellStyles count="2">
    <cellStyle name="Hyperlink" xfId="1" builtinId="8"/>
    <cellStyle name="Normal" xfId="0" builtinId="0"/>
  </cellStyles>
  <dxfs count="47">
    <dxf>
      <font>
        <b val="0"/>
        <i val="0"/>
        <strike val="0"/>
        <condense val="0"/>
        <extend val="0"/>
        <outline val="0"/>
        <shadow val="0"/>
        <u val="none"/>
        <vertAlign val="baseline"/>
        <sz val="11"/>
        <color rgb="FF7F7F7F"/>
        <name val="Calibri"/>
        <scheme val="minor"/>
      </font>
      <numFmt numFmtId="0" formatCode="General"/>
      <alignment horizontal="general" vertical="bottom" textRotation="0" wrapText="0" indent="0" justifyLastLine="0" shrinkToFit="0" readingOrder="0"/>
      <border diagonalUp="0" diagonalDown="0">
        <left style="thin">
          <color rgb="FFCCCCCC"/>
        </left>
        <right style="thin">
          <color rgb="FFCCCCCC"/>
        </right>
        <top style="thin">
          <color rgb="FFCCCCCC"/>
        </top>
        <bottom style="thin">
          <color rgb="FFCCCCCC"/>
        </bottom>
        <vertical/>
        <horizontal/>
      </border>
    </dxf>
    <dxf>
      <font>
        <b val="0"/>
        <i val="0"/>
        <strike val="0"/>
        <condense val="0"/>
        <extend val="0"/>
        <outline val="0"/>
        <shadow val="0"/>
        <u val="none"/>
        <vertAlign val="baseline"/>
        <sz val="11"/>
        <color rgb="FF7F7F7F"/>
        <name val="Calibri"/>
        <scheme val="minor"/>
      </font>
      <numFmt numFmtId="0" formatCode="General"/>
      <alignment horizontal="general" vertical="bottom" textRotation="0" wrapText="0" indent="0" justifyLastLine="0" shrinkToFit="0" readingOrder="0"/>
      <border diagonalUp="0" diagonalDown="0">
        <left style="thin">
          <color rgb="FFCCCCCC"/>
        </left>
        <right style="thin">
          <color rgb="FFCCCCCC"/>
        </right>
        <top style="thin">
          <color rgb="FFCCCCCC"/>
        </top>
        <bottom style="thin">
          <color rgb="FFCCCCCC"/>
        </bottom>
        <vertical/>
        <horizontal/>
      </border>
    </dxf>
    <dxf>
      <font>
        <b val="0"/>
        <i val="0"/>
        <strike val="0"/>
        <condense val="0"/>
        <extend val="0"/>
        <outline val="0"/>
        <shadow val="0"/>
        <u val="none"/>
        <vertAlign val="baseline"/>
        <sz val="11"/>
        <color rgb="FF7F7F7F"/>
        <name val="Calibri"/>
        <scheme val="minor"/>
      </font>
      <numFmt numFmtId="0" formatCode="General"/>
      <alignment horizontal="general" vertical="bottom" textRotation="0" wrapText="0" indent="0" justifyLastLine="0" shrinkToFit="0" readingOrder="0"/>
      <border diagonalUp="0" diagonalDown="0">
        <left style="thin">
          <color rgb="FFCCCCCC"/>
        </left>
        <right style="thin">
          <color rgb="FFCCCCCC"/>
        </right>
        <top style="thin">
          <color rgb="FFCCCCCC"/>
        </top>
        <bottom style="thin">
          <color rgb="FFCCCCCC"/>
        </bottom>
        <vertical/>
        <horizontal/>
      </border>
    </dxf>
    <dxf>
      <font>
        <b val="0"/>
        <i val="0"/>
        <strike val="0"/>
        <condense val="0"/>
        <extend val="0"/>
        <outline val="0"/>
        <shadow val="0"/>
        <u val="none"/>
        <vertAlign val="baseline"/>
        <sz val="11"/>
        <color rgb="FF7F7F7F"/>
        <name val="Calibri"/>
        <scheme val="minor"/>
      </font>
      <numFmt numFmtId="0" formatCode="General"/>
      <alignment horizontal="general" vertical="bottom" textRotation="0" wrapText="0" indent="0" justifyLastLine="0" shrinkToFit="0" readingOrder="0"/>
      <border diagonalUp="0" diagonalDown="0">
        <left style="thin">
          <color rgb="FFCCCCCC"/>
        </left>
        <right style="thin">
          <color rgb="FFCCCCCC"/>
        </right>
        <top style="thin">
          <color rgb="FFCCCCCC"/>
        </top>
        <bottom style="thin">
          <color rgb="FFCCCCCC"/>
        </bottom>
        <vertical/>
        <horizontal/>
      </border>
    </dxf>
    <dxf>
      <font>
        <b val="0"/>
        <i val="0"/>
        <strike val="0"/>
        <condense val="0"/>
        <extend val="0"/>
        <outline val="0"/>
        <shadow val="0"/>
        <u val="none"/>
        <vertAlign val="baseline"/>
        <sz val="11"/>
        <color rgb="FF7F7F7F"/>
        <name val="Calibri"/>
        <scheme val="minor"/>
      </font>
      <numFmt numFmtId="0" formatCode="General"/>
      <alignment horizontal="general" vertical="bottom" textRotation="0" wrapText="0" indent="0" justifyLastLine="0" shrinkToFit="0" readingOrder="0"/>
      <border diagonalUp="0" diagonalDown="0">
        <left style="thin">
          <color rgb="FFCCCCCC"/>
        </left>
        <right style="thin">
          <color rgb="FFCCCCCC"/>
        </right>
        <top style="thin">
          <color rgb="FFCCCCCC"/>
        </top>
        <bottom style="thin">
          <color rgb="FFCCCCCC"/>
        </bottom>
        <vertical/>
        <horizontal/>
      </border>
    </dxf>
    <dxf>
      <font>
        <b val="0"/>
        <i val="0"/>
        <strike val="0"/>
        <condense val="0"/>
        <extend val="0"/>
        <outline val="0"/>
        <shadow val="0"/>
        <u val="none"/>
        <vertAlign val="baseline"/>
        <sz val="11"/>
        <color rgb="FF7F7F7F"/>
        <name val="Calibri"/>
        <scheme val="minor"/>
      </font>
      <numFmt numFmtId="0" formatCode="General"/>
      <alignment horizontal="general" vertical="bottom" textRotation="0" wrapText="0" indent="0" justifyLastLine="0" shrinkToFit="0" readingOrder="0"/>
      <border diagonalUp="0" diagonalDown="0">
        <left style="thin">
          <color rgb="FFCCCCCC"/>
        </left>
        <right style="thin">
          <color rgb="FFCCCCCC"/>
        </right>
        <top style="thin">
          <color rgb="FFCCCCCC"/>
        </top>
        <bottom style="thin">
          <color rgb="FFCCCCCC"/>
        </bottom>
        <vertical/>
        <horizontal/>
      </border>
    </dxf>
    <dxf>
      <font>
        <b val="0"/>
        <i val="0"/>
        <strike val="0"/>
        <condense val="0"/>
        <extend val="0"/>
        <outline val="0"/>
        <shadow val="0"/>
        <u val="none"/>
        <vertAlign val="baseline"/>
        <sz val="11"/>
        <color rgb="FF7F7F7F"/>
        <name val="Calibri"/>
        <scheme val="minor"/>
      </font>
      <numFmt numFmtId="0" formatCode="General"/>
      <alignment horizontal="general" vertical="bottom" textRotation="0" wrapText="0" indent="0" justifyLastLine="0" shrinkToFit="0" readingOrder="0"/>
      <border diagonalUp="0" diagonalDown="0">
        <left style="thin">
          <color rgb="FFCCCCCC"/>
        </left>
        <right style="thin">
          <color rgb="FFCCCCCC"/>
        </right>
        <top style="thin">
          <color rgb="FFCCCCCC"/>
        </top>
        <bottom style="thin">
          <color rgb="FFCCCCCC"/>
        </bottom>
        <vertical/>
        <horizontal/>
      </border>
    </dxf>
    <dxf>
      <font>
        <b val="0"/>
        <i val="0"/>
        <strike val="0"/>
        <condense val="0"/>
        <extend val="0"/>
        <outline val="0"/>
        <shadow val="0"/>
        <u val="none"/>
        <vertAlign val="baseline"/>
        <sz val="11"/>
        <color rgb="FF7F7F7F"/>
        <name val="Calibri"/>
        <scheme val="minor"/>
      </font>
      <border diagonalUp="0" diagonalDown="0">
        <left style="thin">
          <color rgb="FFCCCCCC"/>
        </left>
        <right style="thin">
          <color rgb="FFCCCCCC"/>
        </right>
        <top style="thin">
          <color rgb="FFCCCCCC"/>
        </top>
        <bottom style="thin">
          <color rgb="FFCCCCCC"/>
        </bottom>
        <vertical/>
        <horizontal/>
      </border>
    </dxf>
    <dxf>
      <border outline="0">
        <bottom style="thin">
          <color rgb="FFCCCCCC"/>
        </bottom>
      </border>
    </dxf>
    <dxf>
      <font>
        <b val="0"/>
        <i val="0"/>
        <strike val="0"/>
        <condense val="0"/>
        <extend val="0"/>
        <outline val="0"/>
        <shadow val="0"/>
        <u val="none"/>
        <vertAlign val="baseline"/>
        <sz val="11"/>
        <color rgb="FF7F7F7F"/>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rgb="FF7F7F7F"/>
        <name val="Calibri"/>
        <scheme val="minor"/>
      </font>
      <fill>
        <patternFill patternType="solid">
          <fgColor indexed="64"/>
          <bgColor rgb="FFF2F2F2"/>
        </patternFill>
      </fill>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dxf>
    <dxf>
      <border outline="0">
        <bottom style="thin">
          <color theme="1"/>
        </bottom>
      </border>
    </dxf>
    <dxf>
      <border outline="0">
        <top style="thin">
          <color theme="1"/>
        </top>
      </border>
    </dxf>
    <dxf>
      <font>
        <b val="0"/>
        <i val="0"/>
        <strike val="0"/>
        <condense val="0"/>
        <extend val="0"/>
        <outline val="0"/>
        <shadow val="0"/>
        <u val="none"/>
        <vertAlign val="baseline"/>
        <sz val="11"/>
        <color theme="1"/>
        <name val="Calibri"/>
        <family val="2"/>
        <scheme val="minor"/>
      </font>
      <fill>
        <patternFill patternType="solid">
          <fgColor theme="0" tint="-0.14999847407452621"/>
          <bgColor theme="0" tint="-0.14999847407452621"/>
        </patternFill>
      </fill>
    </dxf>
    <dxf>
      <font>
        <b/>
        <i val="0"/>
        <strike val="0"/>
        <condense val="0"/>
        <extend val="0"/>
        <outline val="0"/>
        <shadow val="0"/>
        <u val="none"/>
        <vertAlign val="baseline"/>
        <sz val="11"/>
        <color theme="1"/>
        <name val="Calibri"/>
        <family val="2"/>
        <scheme val="minor"/>
      </font>
    </dxf>
    <dxf>
      <font>
        <strike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theme="1"/>
        <name val="Arial"/>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name val="Arial"/>
        <scheme val="none"/>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Arial"/>
        <family val="2"/>
        <scheme val="none"/>
      </font>
      <numFmt numFmtId="0" formatCode="General"/>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name val="Arial"/>
        <scheme val="none"/>
      </font>
      <numFmt numFmtId="0" formatCode="General"/>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tint="0.34998626667073579"/>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0.34998626667073579"/>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0.34998626667073579"/>
        <name val="Arial"/>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0"/>
        <color theme="1" tint="0.34998626667073579"/>
        <name val="Arial"/>
        <family val="2"/>
        <scheme val="none"/>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theme="1" tint="0.34998626667073579"/>
        <name val="Arial"/>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theme="1" tint="0.34998626667073579"/>
        <name val="Arial"/>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sz val="10"/>
        <color theme="1" tint="0.34998626667073579"/>
        <name val="Arial"/>
        <scheme val="none"/>
      </font>
      <numFmt numFmtId="170" formatCode="h:mm;@"/>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tint="0.34998626667073579"/>
        <name val="Arial"/>
        <scheme val="none"/>
      </font>
      <numFmt numFmtId="174" formatCode="[$-409]d\-mmm\-yy;@"/>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10"/>
        <color theme="1"/>
        <name val="Arial"/>
        <scheme val="none"/>
      </font>
      <fill>
        <patternFill patternType="none">
          <fgColor indexed="64"/>
          <bgColor auto="1"/>
        </patternFill>
      </fill>
      <alignment horizontal="left" vertical="center" textRotation="0" wrapText="0" indent="0" justifyLastLine="0" shrinkToFit="0" readingOrder="0"/>
    </dxf>
    <dxf>
      <font>
        <strike val="0"/>
        <outline val="0"/>
        <shadow val="0"/>
        <u val="none"/>
        <vertAlign val="baseline"/>
        <color theme="1"/>
        <name val="Arial"/>
        <scheme val="none"/>
      </font>
      <fill>
        <patternFill patternType="solid">
          <fgColor indexed="64"/>
          <bgColor theme="2"/>
        </patternFill>
      </fill>
      <alignment horizontal="center" vertical="bottom" textRotation="0" wrapText="0" relativeIndent="0" justifyLastLine="0" shrinkToFit="0" readingOrder="0"/>
    </dxf>
    <dxf>
      <font>
        <color rgb="FF9C0006"/>
      </font>
      <fill>
        <patternFill>
          <bgColor theme="9" tint="0.59996337778862885"/>
        </patternFill>
      </fill>
      <border>
        <top style="thin">
          <color theme="9"/>
        </top>
        <bottom style="thin">
          <color theme="9"/>
        </bottom>
      </border>
    </dxf>
    <dxf>
      <font>
        <color rgb="FF9C0006"/>
      </font>
      <fill>
        <patternFill>
          <bgColor theme="9" tint="0.59996337778862885"/>
        </patternFill>
      </fill>
      <border>
        <top style="thin">
          <color theme="9"/>
        </top>
        <bottom style="thin">
          <color theme="9"/>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34998626667073579"/>
      </font>
      <fill>
        <patternFill>
          <bgColor theme="0" tint="-0.34998626667073579"/>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34998626667073579"/>
      </font>
      <fill>
        <patternFill>
          <bgColor theme="0" tint="-0.34998626667073579"/>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34998626667073579"/>
      </font>
      <fill>
        <patternFill>
          <bgColor theme="0" tint="-0.34998626667073579"/>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
      <font>
        <color theme="0" tint="-0.34998626667073579"/>
      </font>
      <fill>
        <patternFill>
          <bgColor theme="0" tint="-0.34998626667073579"/>
        </patternFill>
      </fill>
      <border>
        <left/>
        <right/>
        <top/>
        <bottom/>
      </border>
    </dxf>
  </dxfs>
  <tableStyles count="0" defaultTableStyle="TableStyleMedium2" defaultPivotStyle="PivotStyleLight16"/>
  <colors>
    <mruColors>
      <color rgb="FFF5F2EB"/>
      <color rgb="FFEEECE1"/>
      <color rgb="FF026CB6"/>
      <color rgb="FF7F7F7F"/>
      <color rgb="FFF2F2F2"/>
      <color rgb="FFCCCC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microsoft.com/office/2011/relationships/timelineCache" Target="timelineCaches/timelineCache1.xml"/><Relationship Id="rId4" Type="http://schemas.openxmlformats.org/officeDocument/2006/relationships/worksheet" Target="worksheets/sheet4.xml"/><Relationship Id="rId9" Type="http://schemas.microsoft.com/office/2007/relationships/slicerCache" Target="slicerCaches/slicerCache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[00_EventCalendar_UNDAC.xlsm]Analysis!Pvt_MonthCount</c:name>
    <c:fmtId val="1"/>
  </c:pivotSource>
  <c:chart>
    <c:autoTitleDeleted val="1"/>
    <c:pivotFmts>
      <c:pivotFmt>
        <c:idx val="0"/>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3.0555555555555555E-2"/>
          <c:y val="0.11574074074074074"/>
          <c:w val="0.93888888888888888"/>
          <c:h val="0.6136424613589968"/>
        </c:manualLayout>
      </c:layout>
      <c:barChart>
        <c:barDir val="col"/>
        <c:grouping val="clustered"/>
        <c:varyColors val="0"/>
        <c:ser>
          <c:idx val="0"/>
          <c:order val="0"/>
          <c:tx>
            <c:strRef>
              <c:f>Analysis!$G$3</c:f>
              <c:strCache>
                <c:ptCount val="1"/>
                <c:pt idx="0">
                  <c:v>Total</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Analysis!$E$4:$F$28</c:f>
              <c:multiLvlStrCache>
                <c:ptCount val="25"/>
                <c:lvl>
                  <c:pt idx="0">
                    <c:v>mai</c:v>
                  </c:pt>
                  <c:pt idx="1">
                    <c:v>juin</c:v>
                  </c:pt>
                  <c:pt idx="2">
                    <c:v>juil</c:v>
                  </c:pt>
                  <c:pt idx="3">
                    <c:v>août</c:v>
                  </c:pt>
                  <c:pt idx="4">
                    <c:v>sept</c:v>
                  </c:pt>
                  <c:pt idx="5">
                    <c:v>oct</c:v>
                  </c:pt>
                  <c:pt idx="6">
                    <c:v>nov</c:v>
                  </c:pt>
                  <c:pt idx="7">
                    <c:v>janv</c:v>
                  </c:pt>
                  <c:pt idx="8">
                    <c:v>févr</c:v>
                  </c:pt>
                  <c:pt idx="9">
                    <c:v>mars</c:v>
                  </c:pt>
                  <c:pt idx="10">
                    <c:v>avr</c:v>
                  </c:pt>
                  <c:pt idx="11">
                    <c:v>mai</c:v>
                  </c:pt>
                  <c:pt idx="12">
                    <c:v>juin</c:v>
                  </c:pt>
                  <c:pt idx="13">
                    <c:v>juil</c:v>
                  </c:pt>
                  <c:pt idx="14">
                    <c:v>août</c:v>
                  </c:pt>
                  <c:pt idx="15">
                    <c:v>sept</c:v>
                  </c:pt>
                  <c:pt idx="16">
                    <c:v>oct</c:v>
                  </c:pt>
                  <c:pt idx="17">
                    <c:v>nov</c:v>
                  </c:pt>
                  <c:pt idx="18">
                    <c:v>déc</c:v>
                  </c:pt>
                  <c:pt idx="19">
                    <c:v>janv</c:v>
                  </c:pt>
                  <c:pt idx="20">
                    <c:v>févr</c:v>
                  </c:pt>
                  <c:pt idx="21">
                    <c:v>mars</c:v>
                  </c:pt>
                  <c:pt idx="22">
                    <c:v>avr</c:v>
                  </c:pt>
                  <c:pt idx="23">
                    <c:v>mai</c:v>
                  </c:pt>
                  <c:pt idx="24">
                    <c:v>juin</c:v>
                  </c:pt>
                </c:lvl>
                <c:lvl>
                  <c:pt idx="0">
                    <c:v>2016</c:v>
                  </c:pt>
                  <c:pt idx="7">
                    <c:v>2017</c:v>
                  </c:pt>
                  <c:pt idx="19">
                    <c:v>2018</c:v>
                  </c:pt>
                </c:lvl>
              </c:multiLvlStrCache>
            </c:multiLvlStrRef>
          </c:cat>
          <c:val>
            <c:numRef>
              <c:f>Analysis!$G$4:$G$28</c:f>
              <c:numCache>
                <c:formatCode>General</c:formatCode>
                <c:ptCount val="25"/>
                <c:pt idx="0">
                  <c:v>20</c:v>
                </c:pt>
                <c:pt idx="1">
                  <c:v>19</c:v>
                </c:pt>
                <c:pt idx="2">
                  <c:v>23</c:v>
                </c:pt>
                <c:pt idx="3">
                  <c:v>28</c:v>
                </c:pt>
                <c:pt idx="4">
                  <c:v>31</c:v>
                </c:pt>
                <c:pt idx="5">
                  <c:v>31</c:v>
                </c:pt>
                <c:pt idx="6">
                  <c:v>31</c:v>
                </c:pt>
                <c:pt idx="7">
                  <c:v>34</c:v>
                </c:pt>
                <c:pt idx="8">
                  <c:v>18</c:v>
                </c:pt>
                <c:pt idx="9">
                  <c:v>4</c:v>
                </c:pt>
                <c:pt idx="10">
                  <c:v>26</c:v>
                </c:pt>
                <c:pt idx="11">
                  <c:v>24</c:v>
                </c:pt>
                <c:pt idx="12">
                  <c:v>17</c:v>
                </c:pt>
                <c:pt idx="13">
                  <c:v>23</c:v>
                </c:pt>
                <c:pt idx="14">
                  <c:v>17</c:v>
                </c:pt>
                <c:pt idx="15">
                  <c:v>14</c:v>
                </c:pt>
                <c:pt idx="16">
                  <c:v>21</c:v>
                </c:pt>
                <c:pt idx="17">
                  <c:v>15</c:v>
                </c:pt>
                <c:pt idx="18">
                  <c:v>17</c:v>
                </c:pt>
                <c:pt idx="19">
                  <c:v>17</c:v>
                </c:pt>
                <c:pt idx="20">
                  <c:v>14</c:v>
                </c:pt>
                <c:pt idx="21">
                  <c:v>15</c:v>
                </c:pt>
                <c:pt idx="22">
                  <c:v>17</c:v>
                </c:pt>
                <c:pt idx="23">
                  <c:v>23</c:v>
                </c:pt>
                <c:pt idx="24">
                  <c:v>4</c:v>
                </c:pt>
              </c:numCache>
            </c:numRef>
          </c:val>
          <c:extLst>
            <c:ext xmlns:c16="http://schemas.microsoft.com/office/drawing/2014/chart" uri="{C3380CC4-5D6E-409C-BE32-E72D297353CC}">
              <c16:uniqueId val="{00000000-FF33-4EAA-BD5F-4AB92425B325}"/>
            </c:ext>
          </c:extLst>
        </c:ser>
        <c:dLbls>
          <c:showLegendKey val="0"/>
          <c:showVal val="0"/>
          <c:showCatName val="0"/>
          <c:showSerName val="0"/>
          <c:showPercent val="0"/>
          <c:showBubbleSize val="0"/>
        </c:dLbls>
        <c:gapWidth val="30"/>
        <c:overlap val="-27"/>
        <c:axId val="336333376"/>
        <c:axId val="336333768"/>
      </c:barChart>
      <c:catAx>
        <c:axId val="33633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336333768"/>
        <c:crosses val="autoZero"/>
        <c:auto val="1"/>
        <c:lblAlgn val="ctr"/>
        <c:lblOffset val="100"/>
        <c:noMultiLvlLbl val="0"/>
      </c:catAx>
      <c:valAx>
        <c:axId val="336333768"/>
        <c:scaling>
          <c:orientation val="minMax"/>
        </c:scaling>
        <c:delete val="1"/>
        <c:axPos val="l"/>
        <c:numFmt formatCode="General" sourceLinked="1"/>
        <c:majorTickMark val="none"/>
        <c:minorTickMark val="none"/>
        <c:tickLblPos val="nextTo"/>
        <c:crossAx val="3363333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[00_EventCalendar_UNDAC.xlsm]Analysis!Pvt_DescriptionCount</c:name>
    <c:fmtId val="2"/>
  </c:pivotSource>
  <c:chart>
    <c:autoTitleDeleted val="1"/>
    <c:pivotFmts>
      <c:pivotFmt>
        <c:idx val="0"/>
        <c:spPr>
          <a:solidFill>
            <a:schemeClr val="accent1"/>
          </a:solidFill>
          <a:ln>
            <a:noFill/>
          </a:ln>
          <a:effectLst/>
        </c:spPr>
        <c:marker>
          <c:symbol val="none"/>
        </c:marker>
      </c:pivotFmt>
      <c:pivotFmt>
        <c:idx val="1"/>
        <c:spPr>
          <a:solidFill>
            <a:schemeClr val="bg1">
              <a:lumMod val="65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43221784776902888"/>
          <c:y val="5.0925925925925923E-2"/>
          <c:w val="0.52127052432399434"/>
          <c:h val="0.89814814814814814"/>
        </c:manualLayout>
      </c:layout>
      <c:barChart>
        <c:barDir val="bar"/>
        <c:grouping val="clustered"/>
        <c:varyColors val="0"/>
        <c:ser>
          <c:idx val="0"/>
          <c:order val="0"/>
          <c:tx>
            <c:strRef>
              <c:f>Analysis!$B$3</c:f>
              <c:strCache>
                <c:ptCount val="1"/>
                <c:pt idx="0">
                  <c:v>Total</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Analysis!$A$4:$A$24</c:f>
              <c:strCache>
                <c:ptCount val="21"/>
                <c:pt idx="0">
                  <c:v>ISC</c:v>
                </c:pt>
                <c:pt idx="1">
                  <c:v>Plateforme Nationale</c:v>
                </c:pt>
                <c:pt idx="2">
                  <c:v>Education</c:v>
                </c:pt>
                <c:pt idx="3">
                  <c:v>VBG</c:v>
                </c:pt>
                <c:pt idx="4">
                  <c:v>Abris/NFI</c:v>
                </c:pt>
                <c:pt idx="5">
                  <c:v>Sec Alimentaire</c:v>
                </c:pt>
                <c:pt idx="6">
                  <c:v>Protection Enfance</c:v>
                </c:pt>
                <c:pt idx="7">
                  <c:v>Santé</c:v>
                </c:pt>
                <c:pt idx="8">
                  <c:v>Protection</c:v>
                </c:pt>
                <c:pt idx="9">
                  <c:v>HCT</c:v>
                </c:pt>
                <c:pt idx="10">
                  <c:v>Nutrition</c:v>
                </c:pt>
                <c:pt idx="11">
                  <c:v>Choléra</c:v>
                </c:pt>
                <c:pt idx="12">
                  <c:v>EHA</c:v>
                </c:pt>
                <c:pt idx="13">
                  <c:v>Relèvement précoce/Solutions durables</c:v>
                </c:pt>
                <c:pt idx="14">
                  <c:v>UNCT</c:v>
                </c:pt>
                <c:pt idx="15">
                  <c:v>CCCM</c:v>
                </c:pt>
                <c:pt idx="16">
                  <c:v>Transfert monétaire</c:v>
                </c:pt>
                <c:pt idx="17">
                  <c:v>IMWG</c:v>
                </c:pt>
                <c:pt idx="18">
                  <c:v>WASH</c:v>
                </c:pt>
                <c:pt idx="19">
                  <c:v>Logistique</c:v>
                </c:pt>
                <c:pt idx="20">
                  <c:v>Cash Transfer</c:v>
                </c:pt>
              </c:strCache>
            </c:strRef>
          </c:cat>
          <c:val>
            <c:numRef>
              <c:f>Analysis!$B$4:$B$24</c:f>
              <c:numCache>
                <c:formatCode>General</c:formatCode>
                <c:ptCount val="21"/>
                <c:pt idx="0">
                  <c:v>47</c:v>
                </c:pt>
                <c:pt idx="1">
                  <c:v>46</c:v>
                </c:pt>
                <c:pt idx="2">
                  <c:v>44</c:v>
                </c:pt>
                <c:pt idx="3">
                  <c:v>42</c:v>
                </c:pt>
                <c:pt idx="4">
                  <c:v>37</c:v>
                </c:pt>
                <c:pt idx="5">
                  <c:v>33</c:v>
                </c:pt>
                <c:pt idx="6">
                  <c:v>30</c:v>
                </c:pt>
                <c:pt idx="7">
                  <c:v>29</c:v>
                </c:pt>
                <c:pt idx="8">
                  <c:v>24</c:v>
                </c:pt>
                <c:pt idx="9">
                  <c:v>21</c:v>
                </c:pt>
                <c:pt idx="10">
                  <c:v>18</c:v>
                </c:pt>
                <c:pt idx="11">
                  <c:v>15</c:v>
                </c:pt>
                <c:pt idx="12">
                  <c:v>15</c:v>
                </c:pt>
                <c:pt idx="13">
                  <c:v>10</c:v>
                </c:pt>
                <c:pt idx="14">
                  <c:v>9</c:v>
                </c:pt>
                <c:pt idx="15">
                  <c:v>8</c:v>
                </c:pt>
                <c:pt idx="16">
                  <c:v>6</c:v>
                </c:pt>
                <c:pt idx="17">
                  <c:v>6</c:v>
                </c:pt>
                <c:pt idx="18">
                  <c:v>6</c:v>
                </c:pt>
                <c:pt idx="19">
                  <c:v>5</c:v>
                </c:pt>
                <c:pt idx="20">
                  <c:v>5</c:v>
                </c:pt>
              </c:numCache>
            </c:numRef>
          </c:val>
          <c:extLst>
            <c:ext xmlns:c16="http://schemas.microsoft.com/office/drawing/2014/chart" uri="{C3380CC4-5D6E-409C-BE32-E72D297353CC}">
              <c16:uniqueId val="{00000000-5621-4C88-B7BE-1DE10D49F739}"/>
            </c:ext>
          </c:extLst>
        </c:ser>
        <c:dLbls>
          <c:showLegendKey val="0"/>
          <c:showVal val="0"/>
          <c:showCatName val="0"/>
          <c:showSerName val="0"/>
          <c:showPercent val="0"/>
          <c:showBubbleSize val="0"/>
        </c:dLbls>
        <c:gapWidth val="30"/>
        <c:axId val="336334944"/>
        <c:axId val="336335336"/>
      </c:barChart>
      <c:catAx>
        <c:axId val="336334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336335336"/>
        <c:crosses val="autoZero"/>
        <c:auto val="1"/>
        <c:lblAlgn val="ctr"/>
        <c:lblOffset val="100"/>
        <c:tickLblSkip val="1"/>
        <c:noMultiLvlLbl val="0"/>
      </c:catAx>
      <c:valAx>
        <c:axId val="336335336"/>
        <c:scaling>
          <c:orientation val="minMax"/>
        </c:scaling>
        <c:delete val="1"/>
        <c:axPos val="t"/>
        <c:numFmt formatCode="General" sourceLinked="1"/>
        <c:majorTickMark val="none"/>
        <c:minorTickMark val="none"/>
        <c:tickLblPos val="nextTo"/>
        <c:crossAx val="336334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857250</xdr:colOff>
      <xdr:row>1</xdr:row>
      <xdr:rowOff>9525</xdr:rowOff>
    </xdr:from>
    <xdr:to>
      <xdr:col>10</xdr:col>
      <xdr:colOff>1190625</xdr:colOff>
      <xdr:row>3</xdr:row>
      <xdr:rowOff>9525</xdr:rowOff>
    </xdr:to>
    <xdr:pic>
      <xdr:nvPicPr>
        <xdr:cNvPr id="6" name="Picture 5">
          <a:extLst>
            <a:ext uri="{FF2B5EF4-FFF2-40B4-BE49-F238E27FC236}">
              <a16:creationId xmlns:a16="http://schemas.microsoft.com/office/drawing/2014/main" id="{683166AE-97F0-4781-9E98-2B85EB7A70A4}"/>
            </a:ext>
          </a:extLst>
        </xdr:cNvPr>
        <xdr:cNvPicPr>
          <a:picLocks noChangeAspect="1"/>
        </xdr:cNvPicPr>
      </xdr:nvPicPr>
      <xdr:blipFill>
        <a:blip xmlns:r="http://schemas.openxmlformats.org/officeDocument/2006/relationships" r:embed="rId1"/>
        <a:stretch>
          <a:fillRect/>
        </a:stretch>
      </xdr:blipFill>
      <xdr:spPr>
        <a:xfrm>
          <a:off x="11456670" y="200025"/>
          <a:ext cx="333375" cy="365760"/>
        </a:xfrm>
        <a:prstGeom prst="rect">
          <a:avLst/>
        </a:prstGeom>
      </xdr:spPr>
    </xdr:pic>
    <xdr:clientData/>
  </xdr:twoCellAnchor>
  <xdr:twoCellAnchor editAs="oneCell">
    <xdr:from>
      <xdr:col>10</xdr:col>
      <xdr:colOff>857250</xdr:colOff>
      <xdr:row>20</xdr:row>
      <xdr:rowOff>0</xdr:rowOff>
    </xdr:from>
    <xdr:to>
      <xdr:col>10</xdr:col>
      <xdr:colOff>1190625</xdr:colOff>
      <xdr:row>23</xdr:row>
      <xdr:rowOff>0</xdr:rowOff>
    </xdr:to>
    <xdr:pic>
      <xdr:nvPicPr>
        <xdr:cNvPr id="7" name="Picture 6">
          <a:extLst>
            <a:ext uri="{FF2B5EF4-FFF2-40B4-BE49-F238E27FC236}">
              <a16:creationId xmlns:a16="http://schemas.microsoft.com/office/drawing/2014/main" id="{81CF7384-C80D-4C06-AECE-B865616E2AD3}"/>
            </a:ext>
            <a:ext uri="{147F2762-F138-4A5C-976F-8EAC2B608ADB}">
              <a16:predDERef xmlns:a16="http://schemas.microsoft.com/office/drawing/2014/main" pred="{683166AE-97F0-4781-9E98-2B85EB7A70A4}"/>
            </a:ext>
          </a:extLst>
        </xdr:cNvPr>
        <xdr:cNvPicPr>
          <a:picLocks noChangeAspect="1"/>
        </xdr:cNvPicPr>
      </xdr:nvPicPr>
      <xdr:blipFill>
        <a:blip xmlns:r="http://schemas.openxmlformats.org/officeDocument/2006/relationships" r:embed="rId1"/>
        <a:stretch>
          <a:fillRect/>
        </a:stretch>
      </xdr:blipFill>
      <xdr:spPr>
        <a:xfrm>
          <a:off x="11456670" y="7193280"/>
          <a:ext cx="333375" cy="3733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457200</xdr:colOff>
      <xdr:row>1</xdr:row>
      <xdr:rowOff>45720</xdr:rowOff>
    </xdr:from>
    <xdr:to>
      <xdr:col>15</xdr:col>
      <xdr:colOff>137160</xdr:colOff>
      <xdr:row>9</xdr:row>
      <xdr:rowOff>22860</xdr:rowOff>
    </xdr:to>
    <mc:AlternateContent xmlns:mc="http://schemas.openxmlformats.org/markup-compatibility/2006" xmlns:tsle="http://schemas.microsoft.com/office/drawing/2012/timeslicer">
      <mc:Choice Requires="tsle">
        <xdr:graphicFrame macro="">
          <xdr:nvGraphicFramePr>
            <xdr:cNvPr id="2" name="Date">
              <a:extLst>
                <a:ext uri="{FF2B5EF4-FFF2-40B4-BE49-F238E27FC236}">
                  <a16:creationId xmlns:a16="http://schemas.microsoft.com/office/drawing/2014/main" id="{828DD49A-F11E-498F-89F9-3537CBE248B3}"/>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7840980" y="228600"/>
              <a:ext cx="3337560" cy="1440180"/>
            </a:xfrm>
            <a:prstGeom prst="rect">
              <a:avLst/>
            </a:prstGeom>
            <a:solidFill>
              <a:prstClr val="white"/>
            </a:solidFill>
            <a:ln w="1">
              <a:solidFill>
                <a:prstClr val="green"/>
              </a:solidFill>
            </a:ln>
          </xdr:spPr>
          <xdr:txBody>
            <a:bodyPr vertOverflow="clip" horzOverflow="clip"/>
            <a:lstStyle/>
            <a:p>
              <a:r>
                <a:rPr lang="en-GB" sz="1100"/>
                <a:t>Timeline: Works in Excel or higher. Do not move or resize.</a:t>
              </a:r>
            </a:p>
          </xdr:txBody>
        </xdr:sp>
      </mc:Fallback>
    </mc:AlternateContent>
    <xdr:clientData/>
  </xdr:twoCellAnchor>
  <xdr:twoCellAnchor>
    <xdr:from>
      <xdr:col>9</xdr:col>
      <xdr:colOff>38100</xdr:colOff>
      <xdr:row>12</xdr:row>
      <xdr:rowOff>7620</xdr:rowOff>
    </xdr:from>
    <xdr:to>
      <xdr:col>15</xdr:col>
      <xdr:colOff>556260</xdr:colOff>
      <xdr:row>32</xdr:row>
      <xdr:rowOff>144780</xdr:rowOff>
    </xdr:to>
    <xdr:graphicFrame macro="">
      <xdr:nvGraphicFramePr>
        <xdr:cNvPr id="3" name="Chart 2">
          <a:extLst>
            <a:ext uri="{FF2B5EF4-FFF2-40B4-BE49-F238E27FC236}">
              <a16:creationId xmlns:a16="http://schemas.microsoft.com/office/drawing/2014/main" id="{2D42474B-064A-4EDA-B82D-672C4DA6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99060</xdr:colOff>
      <xdr:row>12</xdr:row>
      <xdr:rowOff>0</xdr:rowOff>
    </xdr:from>
    <xdr:to>
      <xdr:col>23</xdr:col>
      <xdr:colOff>228600</xdr:colOff>
      <xdr:row>40</xdr:row>
      <xdr:rowOff>60960</xdr:rowOff>
    </xdr:to>
    <xdr:graphicFrame macro="">
      <xdr:nvGraphicFramePr>
        <xdr:cNvPr id="4" name="Chart 3">
          <a:extLst>
            <a:ext uri="{FF2B5EF4-FFF2-40B4-BE49-F238E27FC236}">
              <a16:creationId xmlns:a16="http://schemas.microsoft.com/office/drawing/2014/main" id="{F69053EA-6427-4906-81E8-591552F3E3E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541020</xdr:colOff>
      <xdr:row>1</xdr:row>
      <xdr:rowOff>22861</xdr:rowOff>
    </xdr:from>
    <xdr:to>
      <xdr:col>20</xdr:col>
      <xdr:colOff>129540</xdr:colOff>
      <xdr:row>9</xdr:row>
      <xdr:rowOff>76201</xdr:rowOff>
    </xdr:to>
    <mc:AlternateContent xmlns:mc="http://schemas.openxmlformats.org/markup-compatibility/2006" xmlns:a14="http://schemas.microsoft.com/office/drawing/2010/main">
      <mc:Choice Requires="a14">
        <xdr:graphicFrame macro="">
          <xdr:nvGraphicFramePr>
            <xdr:cNvPr id="5" name="Meeting description">
              <a:extLst>
                <a:ext uri="{FF2B5EF4-FFF2-40B4-BE49-F238E27FC236}">
                  <a16:creationId xmlns:a16="http://schemas.microsoft.com/office/drawing/2014/main" id="{02356821-C830-48C3-AEED-3B20C66445C6}"/>
                </a:ext>
              </a:extLst>
            </xdr:cNvPr>
            <xdr:cNvGraphicFramePr/>
          </xdr:nvGraphicFramePr>
          <xdr:xfrm>
            <a:off x="0" y="0"/>
            <a:ext cx="0" cy="0"/>
          </xdr:xfrm>
          <a:graphic>
            <a:graphicData uri="http://schemas.microsoft.com/office/drawing/2010/slicer">
              <sle:slicer xmlns:sle="http://schemas.microsoft.com/office/drawing/2010/slicer" name="Meeting description"/>
            </a:graphicData>
          </a:graphic>
        </xdr:graphicFrame>
      </mc:Choice>
      <mc:Fallback xmlns="">
        <xdr:sp macro="" textlink="">
          <xdr:nvSpPr>
            <xdr:cNvPr id="0" name=""/>
            <xdr:cNvSpPr>
              <a:spLocks noTextEdit="1"/>
            </xdr:cNvSpPr>
          </xdr:nvSpPr>
          <xdr:spPr>
            <a:xfrm>
              <a:off x="11582400" y="205741"/>
              <a:ext cx="2636520" cy="151638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OCHA" refreshedDate="43251.381589583332" createdVersion="6" refreshedVersion="5" minRefreshableVersion="3" recordCount="503" xr:uid="{00000000-000A-0000-FFFF-FFFF00000000}">
  <cacheSource type="worksheet">
    <worksheetSource name="Tbl_Meetings"/>
  </cacheSource>
  <cacheFields count="11">
    <cacheField name="Date" numFmtId="169">
      <sharedItems containsSemiMixedTypes="0" containsNonDate="0" containsDate="1" containsString="0" minDate="2016-05-03T00:00:00" maxDate="2018-06-21T00:00:00" count="337">
        <d v="2016-05-03T00:00:00"/>
        <d v="2016-05-04T00:00:00"/>
        <d v="2016-05-05T00:00:00"/>
        <d v="2016-05-06T00:00:00"/>
        <d v="2016-05-09T00:00:00"/>
        <d v="2016-05-10T00:00:00"/>
        <d v="2016-05-11T00:00:00"/>
        <d v="2016-05-13T00:00:00"/>
        <d v="2016-05-17T00:00:00"/>
        <d v="2016-05-19T00:00:00"/>
        <d v="2016-05-20T00:00:00"/>
        <d v="2016-05-23T00:00:00"/>
        <d v="2016-05-24T00:00:00"/>
        <d v="2016-05-25T00:00:00"/>
        <d v="2016-05-27T00:00:00"/>
        <d v="2016-05-31T00:00:00"/>
        <d v="2016-06-02T00:00:00"/>
        <d v="2016-06-03T00:00:00"/>
        <d v="2016-06-06T00:00:00"/>
        <d v="2016-06-07T00:00:00"/>
        <d v="2016-06-08T00:00:00"/>
        <d v="2016-06-10T00:00:00"/>
        <d v="2016-06-14T00:00:00"/>
        <d v="2016-06-16T00:00:00"/>
        <d v="2016-06-17T00:00:00"/>
        <d v="2016-06-20T00:00:00"/>
        <d v="2016-06-21T00:00:00"/>
        <d v="2016-06-22T00:00:00"/>
        <d v="2016-06-24T00:00:00"/>
        <d v="2016-06-28T00:00:00"/>
        <d v="2016-07-01T00:00:00"/>
        <d v="2016-07-04T00:00:00"/>
        <d v="2016-07-05T00:00:00"/>
        <d v="2016-07-06T00:00:00"/>
        <d v="2016-07-08T00:00:00"/>
        <d v="2016-07-12T00:00:00"/>
        <d v="2016-07-14T00:00:00"/>
        <d v="2016-07-15T00:00:00"/>
        <d v="2016-07-18T00:00:00"/>
        <d v="2016-07-19T00:00:00"/>
        <d v="2016-07-20T00:00:00"/>
        <d v="2016-07-22T00:00:00"/>
        <d v="2016-07-26T00:00:00"/>
        <d v="2016-07-28T00:00:00"/>
        <d v="2016-07-29T00:00:00"/>
        <d v="2016-08-01T00:00:00"/>
        <d v="2016-08-02T00:00:00"/>
        <d v="2016-08-04T00:00:00"/>
        <d v="2016-08-05T00:00:00"/>
        <d v="2016-08-09T00:00:00"/>
        <d v="2016-08-10T00:00:00"/>
        <d v="2016-08-12T00:00:00"/>
        <d v="2016-08-14T00:00:00"/>
        <d v="2016-08-15T00:00:00"/>
        <d v="2016-08-16T00:00:00"/>
        <d v="2016-08-17T00:00:00"/>
        <d v="2016-08-18T00:00:00"/>
        <d v="2016-08-19T00:00:00"/>
        <d v="2016-08-23T00:00:00"/>
        <d v="2016-08-24T00:00:00"/>
        <d v="2016-08-25T00:00:00"/>
        <d v="2016-08-26T00:00:00"/>
        <d v="2016-08-29T00:00:00"/>
        <d v="2016-08-30T00:00:00"/>
        <d v="2016-08-31T00:00:00"/>
        <d v="2016-09-02T00:00:00"/>
        <d v="2016-09-06T00:00:00"/>
        <d v="2016-09-07T00:00:00"/>
        <d v="2016-09-08T00:00:00"/>
        <d v="2016-09-09T00:00:00"/>
        <d v="2016-09-12T00:00:00"/>
        <d v="2016-09-13T00:00:00"/>
        <d v="2016-09-14T00:00:00"/>
        <d v="2016-09-15T00:00:00"/>
        <d v="2016-09-16T00:00:00"/>
        <d v="2016-09-20T00:00:00"/>
        <d v="2016-09-21T00:00:00"/>
        <d v="2016-09-22T00:00:00"/>
        <d v="2016-09-23T00:00:00"/>
        <d v="2016-09-26T00:00:00"/>
        <d v="2016-09-27T00:00:00"/>
        <d v="2016-09-28T00:00:00"/>
        <d v="2016-09-29T00:00:00"/>
        <d v="2016-09-30T00:00:00"/>
        <d v="2016-10-04T00:00:00"/>
        <d v="2016-10-05T00:00:00"/>
        <d v="2016-10-06T00:00:00"/>
        <d v="2016-10-07T00:00:00"/>
        <d v="2016-10-09T00:00:00"/>
        <d v="2016-10-10T00:00:00"/>
        <d v="2016-10-11T00:00:00"/>
        <d v="2016-10-12T00:00:00"/>
        <d v="2016-10-13T00:00:00"/>
        <d v="2016-10-14T00:00:00"/>
        <d v="2016-10-18T00:00:00"/>
        <d v="2016-10-19T00:00:00"/>
        <d v="2016-10-20T00:00:00"/>
        <d v="2016-10-21T00:00:00"/>
        <d v="2016-10-24T00:00:00"/>
        <d v="2016-10-25T00:00:00"/>
        <d v="2016-10-26T00:00:00"/>
        <d v="2016-10-27T00:00:00"/>
        <d v="2016-10-28T00:00:00"/>
        <d v="2016-11-01T00:00:00"/>
        <d v="2016-11-02T00:00:00"/>
        <d v="2016-11-03T00:00:00"/>
        <d v="2016-11-04T00:00:00"/>
        <d v="2016-11-07T00:00:00"/>
        <d v="2016-11-08T00:00:00"/>
        <d v="2016-11-09T00:00:00"/>
        <d v="2016-11-11T00:00:00"/>
        <d v="2016-11-15T00:00:00"/>
        <d v="2016-11-16T00:00:00"/>
        <d v="2016-11-17T00:00:00"/>
        <d v="2016-11-18T00:00:00"/>
        <d v="2016-11-21T00:00:00"/>
        <d v="2016-11-22T00:00:00"/>
        <d v="2016-11-23T00:00:00"/>
        <d v="2016-11-29T00:00:00"/>
        <d v="2016-11-30T00:00:00"/>
        <d v="2017-01-03T00:00:00"/>
        <d v="2017-01-04T00:00:00"/>
        <d v="2017-01-05T00:00:00"/>
        <d v="2017-01-06T00:00:00"/>
        <d v="2017-01-09T00:00:00"/>
        <d v="2017-01-10T00:00:00"/>
        <d v="2017-01-11T00:00:00"/>
        <d v="2017-01-12T00:00:00"/>
        <d v="2017-01-13T00:00:00"/>
        <d v="2017-01-16T00:00:00"/>
        <d v="2017-01-17T00:00:00"/>
        <d v="2017-01-18T00:00:00"/>
        <d v="2017-01-19T00:00:00"/>
        <d v="2017-01-20T00:00:00"/>
        <d v="2017-01-23T00:00:00"/>
        <d v="2017-01-25T00:00:00"/>
        <d v="2017-01-26T00:00:00"/>
        <d v="2017-01-27T00:00:00"/>
        <d v="2017-01-30T00:00:00"/>
        <d v="2017-01-31T00:00:00"/>
        <d v="2017-02-01T00:00:00"/>
        <d v="2017-02-02T00:00:00"/>
        <d v="2017-02-10T00:00:00"/>
        <d v="2017-02-13T00:00:00"/>
        <d v="2017-02-14T00:00:00"/>
        <d v="2017-02-15T00:00:00"/>
        <d v="2017-02-21T00:00:00"/>
        <d v="2017-02-22T00:00:00"/>
        <d v="2017-02-23T00:00:00"/>
        <d v="2017-02-24T00:00:00"/>
        <d v="2017-02-27T00:00:00"/>
        <d v="2017-02-28T00:00:00"/>
        <d v="2017-03-01T00:00:00"/>
        <d v="2017-03-16T00:00:00"/>
        <d v="2017-03-20T00:00:00"/>
        <d v="2017-03-23T00:00:00"/>
        <d v="2017-04-07T00:00:00"/>
        <d v="2017-04-10T00:00:00"/>
        <d v="2017-04-11T00:00:00"/>
        <d v="2017-04-12T00:00:00"/>
        <d v="2017-04-13T00:00:00"/>
        <d v="2017-04-14T00:00:00"/>
        <d v="2017-04-18T00:00:00"/>
        <d v="2017-04-19T00:00:00"/>
        <d v="2017-04-21T00:00:00"/>
        <d v="2017-04-24T00:00:00"/>
        <d v="2017-04-25T00:00:00"/>
        <d v="2017-04-26T00:00:00"/>
        <d v="2017-04-27T00:00:00"/>
        <d v="2017-04-28T00:00:00"/>
        <d v="2017-05-04T00:00:00"/>
        <d v="2017-05-08T00:00:00"/>
        <d v="2017-05-09T00:00:00"/>
        <d v="2017-05-10T00:00:00"/>
        <d v="2017-05-11T00:00:00"/>
        <d v="2017-05-12T00:00:00"/>
        <d v="2017-05-16T00:00:00"/>
        <d v="2017-05-17T00:00:00"/>
        <d v="2017-05-19T00:00:00"/>
        <d v="2017-05-22T00:00:00"/>
        <d v="2017-05-23T00:00:00"/>
        <d v="2017-05-24T00:00:00"/>
        <d v="2017-05-30T00:00:00"/>
        <d v="2017-05-31T00:00:00"/>
        <d v="2017-06-01T00:00:00"/>
        <d v="2017-06-02T00:00:00"/>
        <d v="2017-06-05T00:00:00"/>
        <d v="2017-06-06T00:00:00"/>
        <d v="2017-06-08T00:00:00"/>
        <d v="2017-06-13T00:00:00"/>
        <d v="2017-06-14T00:00:00"/>
        <d v="2017-06-16T00:00:00"/>
        <d v="2017-06-20T00:00:00"/>
        <d v="2017-06-21T00:00:00"/>
        <d v="2017-06-22T00:00:00"/>
        <d v="2017-06-27T00:00:00"/>
        <d v="2017-06-28T00:00:00"/>
        <d v="2017-06-30T00:00:00"/>
        <d v="2017-07-04T00:00:00"/>
        <d v="2017-07-05T00:00:00"/>
        <d v="2017-07-06T00:00:00"/>
        <d v="2017-07-10T00:00:00"/>
        <d v="2017-07-11T00:00:00"/>
        <d v="2017-07-13T00:00:00"/>
        <d v="2017-07-17T00:00:00"/>
        <d v="2017-07-18T00:00:00"/>
        <d v="2017-07-19T00:00:00"/>
        <d v="2017-07-20T00:00:00"/>
        <d v="2017-07-24T00:00:00"/>
        <d v="2017-07-25T00:00:00"/>
        <d v="2017-07-26T00:00:00"/>
        <d v="2017-07-28T00:00:00"/>
        <d v="2017-07-31T00:00:00"/>
        <d v="2017-08-03T00:00:00"/>
        <d v="2017-08-07T00:00:00"/>
        <d v="2017-08-08T00:00:00"/>
        <d v="2017-08-10T00:00:00"/>
        <d v="2017-08-16T00:00:00"/>
        <d v="2017-08-18T00:00:00"/>
        <d v="2017-08-21T00:00:00"/>
        <d v="2017-08-22T00:00:00"/>
        <d v="2017-08-24T00:00:00"/>
        <d v="2017-08-29T00:00:00"/>
        <d v="2017-08-30T00:00:00"/>
        <d v="2017-08-31T00:00:00"/>
        <d v="2017-09-04T00:00:00"/>
        <d v="2017-09-05T00:00:00"/>
        <d v="2017-09-07T00:00:00"/>
        <d v="2017-09-08T00:00:00"/>
        <d v="2017-09-12T00:00:00"/>
        <d v="2017-09-18T00:00:00"/>
        <d v="2017-09-19T00:00:00"/>
        <d v="2017-09-20T00:00:00"/>
        <d v="2017-09-21T00:00:00"/>
        <d v="2017-09-25T00:00:00"/>
        <d v="2017-09-26T00:00:00"/>
        <d v="2017-10-05T00:00:00"/>
        <d v="2017-10-10T00:00:00"/>
        <d v="2017-10-11T00:00:00"/>
        <d v="2017-10-12T00:00:00"/>
        <d v="2017-10-16T00:00:00"/>
        <d v="2017-10-17T00:00:00"/>
        <d v="2017-10-18T00:00:00"/>
        <d v="2017-10-19T00:00:00"/>
        <d v="2017-10-23T00:00:00"/>
        <d v="2017-10-24T00:00:00"/>
        <d v="2017-10-25T00:00:00"/>
        <d v="2017-10-26T00:00:00"/>
        <d v="2017-10-27T00:00:00"/>
        <d v="2017-10-30T00:00:00"/>
        <d v="2017-10-31T00:00:00"/>
        <d v="2017-11-02T00:00:00"/>
        <d v="2017-11-07T00:00:00"/>
        <d v="2017-11-09T00:00:00"/>
        <d v="2017-11-10T00:00:00"/>
        <d v="2017-11-13T00:00:00"/>
        <d v="2017-11-14T00:00:00"/>
        <d v="2017-11-16T00:00:00"/>
        <d v="2017-11-21T00:00:00"/>
        <d v="2017-11-22T00:00:00"/>
        <d v="2017-11-23T00:00:00"/>
        <d v="2017-11-29T00:00:00"/>
        <d v="2017-11-30T00:00:00"/>
        <d v="2017-12-05T00:00:00"/>
        <d v="2017-12-06T00:00:00"/>
        <d v="2017-12-07T00:00:00"/>
        <d v="2017-12-11T00:00:00"/>
        <d v="2017-12-13T00:00:00"/>
        <d v="2017-12-14T00:00:00"/>
        <d v="2017-12-19T00:00:00"/>
        <d v="2017-12-20T00:00:00"/>
        <d v="2017-12-27T00:00:00"/>
        <d v="2018-01-04T00:00:00"/>
        <d v="2018-01-11T00:00:00"/>
        <d v="2018-01-12T00:00:00"/>
        <d v="2018-01-13T00:00:00"/>
        <d v="2018-01-16T00:00:00"/>
        <d v="2018-01-17T00:00:00"/>
        <d v="2018-01-18T00:00:00"/>
        <d v="2018-01-19T00:00:00"/>
        <d v="2018-01-23T00:00:00"/>
        <d v="2018-01-24T00:00:00"/>
        <d v="2018-01-26T00:00:00"/>
        <d v="2018-01-29T00:00:00"/>
        <d v="2018-01-30T00:00:00"/>
        <d v="2018-01-31T00:00:00"/>
        <d v="2018-02-08T00:00:00"/>
        <d v="2018-02-09T00:00:00"/>
        <d v="2018-02-12T00:00:00"/>
        <d v="2018-02-13T00:00:00"/>
        <d v="2018-02-14T00:00:00"/>
        <d v="2018-02-19T00:00:00"/>
        <d v="2018-02-20T00:00:00"/>
        <d v="2018-02-21T00:00:00"/>
        <d v="2018-02-22T00:00:00"/>
        <d v="2018-02-26T00:00:00"/>
        <d v="2018-02-27T00:00:00"/>
        <d v="2018-02-28T00:00:00"/>
        <d v="2018-03-05T00:00:00"/>
        <d v="2018-03-13T00:00:00"/>
        <d v="2018-03-15T00:00:00"/>
        <d v="2018-03-19T00:00:00"/>
        <d v="2018-03-20T00:00:00"/>
        <d v="2018-03-21T00:00:00"/>
        <d v="2018-03-23T00:00:00"/>
        <d v="2018-03-27T00:00:00"/>
        <d v="2018-03-28T00:00:00"/>
        <d v="2018-03-29T00:00:00"/>
        <d v="2018-04-02T00:00:00"/>
        <d v="2018-04-03T00:00:00"/>
        <d v="2018-04-10T00:00:00"/>
        <d v="2018-04-12T00:00:00"/>
        <d v="2018-04-16T00:00:00"/>
        <d v="2018-04-17T00:00:00"/>
        <d v="2018-04-18T00:00:00"/>
        <d v="2018-04-19T00:00:00"/>
        <d v="2018-04-24T00:00:00"/>
        <d v="2018-04-25T00:00:00"/>
        <d v="2018-04-26T00:00:00"/>
        <d v="2018-04-30T00:00:00"/>
        <d v="2018-05-08T00:00:00"/>
        <d v="2018-05-10T00:00:00"/>
        <d v="2018-05-11T00:00:00"/>
        <d v="2018-05-15T00:00:00"/>
        <d v="2018-05-16T00:00:00"/>
        <d v="2018-05-17T00:00:00"/>
        <d v="2018-05-22T00:00:00"/>
        <d v="2018-05-23T00:00:00"/>
        <d v="2018-05-24T00:00:00"/>
        <d v="2018-05-25T00:00:00"/>
        <d v="2018-05-28T00:00:00"/>
        <d v="2018-05-30T00:00:00"/>
        <d v="2018-05-31T00:00:00"/>
        <d v="2018-06-05T00:00:00"/>
        <d v="2018-06-19T00:00:00"/>
        <d v="2018-06-20T00:00:00"/>
        <d v="2018-06-12T00:00:00"/>
      </sharedItems>
      <fieldGroup par="10" base="0">
        <rangePr groupBy="days" startDate="2016-05-03T00:00:00" endDate="2018-06-21T00:00:00"/>
        <groupItems count="368">
          <s v="&lt;03/05/2016"/>
          <s v="01-janv"/>
          <s v="02-janv"/>
          <s v="03-janv"/>
          <s v="04-janv"/>
          <s v="05-janv"/>
          <s v="06-janv"/>
          <s v="07-janv"/>
          <s v="08-janv"/>
          <s v="09-janv"/>
          <s v="10-janv"/>
          <s v="11-janv"/>
          <s v="12-janv"/>
          <s v="13-janv"/>
          <s v="14-janv"/>
          <s v="15-janv"/>
          <s v="16-janv"/>
          <s v="17-janv"/>
          <s v="18-janv"/>
          <s v="19-janv"/>
          <s v="20-janv"/>
          <s v="21-janv"/>
          <s v="22-janv"/>
          <s v="23-janv"/>
          <s v="24-janv"/>
          <s v="25-janv"/>
          <s v="26-janv"/>
          <s v="27-janv"/>
          <s v="28-janv"/>
          <s v="29-janv"/>
          <s v="30-janv"/>
          <s v="31-janv"/>
          <s v="01-févr"/>
          <s v="02-févr"/>
          <s v="03-févr"/>
          <s v="04-févr"/>
          <s v="05-févr"/>
          <s v="06-févr"/>
          <s v="07-févr"/>
          <s v="08-févr"/>
          <s v="09-févr"/>
          <s v="10-févr"/>
          <s v="11-févr"/>
          <s v="12-févr"/>
          <s v="13-févr"/>
          <s v="14-févr"/>
          <s v="15-févr"/>
          <s v="16-févr"/>
          <s v="17-févr"/>
          <s v="18-févr"/>
          <s v="19-févr"/>
          <s v="20-févr"/>
          <s v="21-févr"/>
          <s v="22-févr"/>
          <s v="23-févr"/>
          <s v="24-févr"/>
          <s v="25-févr"/>
          <s v="26-févr"/>
          <s v="27-févr"/>
          <s v="28-févr"/>
          <s v="29-févr"/>
          <s v="01-mars"/>
          <s v="02-mars"/>
          <s v="03-mars"/>
          <s v="04-mars"/>
          <s v="05-mars"/>
          <s v="06-mars"/>
          <s v="07-mars"/>
          <s v="08-mars"/>
          <s v="09-mars"/>
          <s v="10-mars"/>
          <s v="11-mars"/>
          <s v="12-mars"/>
          <s v="13-mars"/>
          <s v="14-mars"/>
          <s v="15-mars"/>
          <s v="16-mars"/>
          <s v="17-mars"/>
          <s v="18-mars"/>
          <s v="19-mars"/>
          <s v="20-mars"/>
          <s v="21-mars"/>
          <s v="22-mars"/>
          <s v="23-mars"/>
          <s v="24-mars"/>
          <s v="25-mars"/>
          <s v="26-mars"/>
          <s v="27-mars"/>
          <s v="28-mars"/>
          <s v="29-mars"/>
          <s v="30-mars"/>
          <s v="31-mars"/>
          <s v="01-avr"/>
          <s v="02-avr"/>
          <s v="03-avr"/>
          <s v="04-avr"/>
          <s v="05-avr"/>
          <s v="06-avr"/>
          <s v="07-avr"/>
          <s v="08-avr"/>
          <s v="09-avr"/>
          <s v="10-avr"/>
          <s v="11-avr"/>
          <s v="12-avr"/>
          <s v="13-avr"/>
          <s v="14-avr"/>
          <s v="15-avr"/>
          <s v="16-avr"/>
          <s v="17-avr"/>
          <s v="18-avr"/>
          <s v="19-avr"/>
          <s v="20-avr"/>
          <s v="21-avr"/>
          <s v="22-avr"/>
          <s v="23-avr"/>
          <s v="24-avr"/>
          <s v="25-avr"/>
          <s v="26-avr"/>
          <s v="27-avr"/>
          <s v="28-avr"/>
          <s v="29-avr"/>
          <s v="30-avr"/>
          <s v="01-mai"/>
          <s v="02-mai"/>
          <s v="03-mai"/>
          <s v="04-mai"/>
          <s v="05-mai"/>
          <s v="06-mai"/>
          <s v="07-mai"/>
          <s v="08-mai"/>
          <s v="09-mai"/>
          <s v="10-mai"/>
          <s v="11-mai"/>
          <s v="12-mai"/>
          <s v="13-mai"/>
          <s v="14-mai"/>
          <s v="15-mai"/>
          <s v="16-mai"/>
          <s v="17-mai"/>
          <s v="18-mai"/>
          <s v="19-mai"/>
          <s v="20-mai"/>
          <s v="21-mai"/>
          <s v="22-mai"/>
          <s v="23-mai"/>
          <s v="24-mai"/>
          <s v="25-mai"/>
          <s v="26-mai"/>
          <s v="27-mai"/>
          <s v="28-mai"/>
          <s v="29-mai"/>
          <s v="30-mai"/>
          <s v="31-mai"/>
          <s v="01-juin"/>
          <s v="02-juin"/>
          <s v="03-juin"/>
          <s v="04-juin"/>
          <s v="05-juin"/>
          <s v="06-juin"/>
          <s v="07-juin"/>
          <s v="08-juin"/>
          <s v="09-juin"/>
          <s v="10-juin"/>
          <s v="11-juin"/>
          <s v="12-juin"/>
          <s v="13-juin"/>
          <s v="14-juin"/>
          <s v="15-juin"/>
          <s v="16-juin"/>
          <s v="17-juin"/>
          <s v="18-juin"/>
          <s v="19-juin"/>
          <s v="20-juin"/>
          <s v="21-juin"/>
          <s v="22-juin"/>
          <s v="23-juin"/>
          <s v="24-juin"/>
          <s v="25-juin"/>
          <s v="26-juin"/>
          <s v="27-juin"/>
          <s v="28-juin"/>
          <s v="29-juin"/>
          <s v="30-juin"/>
          <s v="01-juil"/>
          <s v="02-juil"/>
          <s v="03-juil"/>
          <s v="04-juil"/>
          <s v="05-juil"/>
          <s v="06-juil"/>
          <s v="07-juil"/>
          <s v="08-juil"/>
          <s v="09-juil"/>
          <s v="10-juil"/>
          <s v="11-juil"/>
          <s v="12-juil"/>
          <s v="13-juil"/>
          <s v="14-juil"/>
          <s v="15-juil"/>
          <s v="16-juil"/>
          <s v="17-juil"/>
          <s v="18-juil"/>
          <s v="19-juil"/>
          <s v="20-juil"/>
          <s v="21-juil"/>
          <s v="22-juil"/>
          <s v="23-juil"/>
          <s v="24-juil"/>
          <s v="25-juil"/>
          <s v="26-juil"/>
          <s v="27-juil"/>
          <s v="28-juil"/>
          <s v="29-juil"/>
          <s v="30-juil"/>
          <s v="31-juil"/>
          <s v="01-août"/>
          <s v="02-août"/>
          <s v="03-août"/>
          <s v="04-août"/>
          <s v="05-août"/>
          <s v="06-août"/>
          <s v="07-août"/>
          <s v="08-août"/>
          <s v="09-août"/>
          <s v="10-août"/>
          <s v="11-août"/>
          <s v="12-août"/>
          <s v="13-août"/>
          <s v="14-août"/>
          <s v="15-août"/>
          <s v="16-août"/>
          <s v="17-août"/>
          <s v="18-août"/>
          <s v="19-août"/>
          <s v="20-août"/>
          <s v="21-août"/>
          <s v="22-août"/>
          <s v="23-août"/>
          <s v="24-août"/>
          <s v="25-août"/>
          <s v="26-août"/>
          <s v="27-août"/>
          <s v="28-août"/>
          <s v="29-août"/>
          <s v="30-août"/>
          <s v="31-août"/>
          <s v="01-sept"/>
          <s v="02-sept"/>
          <s v="03-sept"/>
          <s v="04-sept"/>
          <s v="05-sept"/>
          <s v="06-sept"/>
          <s v="07-sept"/>
          <s v="08-sept"/>
          <s v="09-sept"/>
          <s v="10-sept"/>
          <s v="11-sept"/>
          <s v="12-sept"/>
          <s v="13-sept"/>
          <s v="14-sept"/>
          <s v="15-sept"/>
          <s v="16-sept"/>
          <s v="17-sept"/>
          <s v="18-sept"/>
          <s v="19-sept"/>
          <s v="20-sept"/>
          <s v="21-sept"/>
          <s v="22-sept"/>
          <s v="23-sept"/>
          <s v="24-sept"/>
          <s v="25-sept"/>
          <s v="26-sept"/>
          <s v="27-sept"/>
          <s v="28-sept"/>
          <s v="29-sept"/>
          <s v="30-sept"/>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éc"/>
          <s v="02-déc"/>
          <s v="03-déc"/>
          <s v="04-déc"/>
          <s v="05-déc"/>
          <s v="06-déc"/>
          <s v="07-déc"/>
          <s v="08-déc"/>
          <s v="09-déc"/>
          <s v="10-déc"/>
          <s v="11-déc"/>
          <s v="12-déc"/>
          <s v="13-déc"/>
          <s v="14-déc"/>
          <s v="15-déc"/>
          <s v="16-déc"/>
          <s v="17-déc"/>
          <s v="18-déc"/>
          <s v="19-déc"/>
          <s v="20-déc"/>
          <s v="21-déc"/>
          <s v="22-déc"/>
          <s v="23-déc"/>
          <s v="24-déc"/>
          <s v="25-déc"/>
          <s v="26-déc"/>
          <s v="27-déc"/>
          <s v="28-déc"/>
          <s v="29-déc"/>
          <s v="30-déc"/>
          <s v="31-déc"/>
          <s v="&gt;21/06/2018"/>
        </groupItems>
      </fieldGroup>
    </cacheField>
    <cacheField name="Hour" numFmtId="170">
      <sharedItems containsDate="1" containsMixedTypes="1" minDate="1899-12-30T00:00:00" maxDate="1905-07-10T09:00:00"/>
    </cacheField>
    <cacheField name="Meeting description" numFmtId="0">
      <sharedItems count="51">
        <s v="Education"/>
        <s v="VBG"/>
        <s v="IMWG"/>
        <s v="HCT"/>
        <s v="UNCT"/>
        <s v="Plateforme Nationale"/>
        <s v="ISC"/>
        <s v="Santé"/>
        <s v="Protection"/>
        <s v="WASH"/>
        <s v="Abris/NFI"/>
        <s v="Cash Transfer"/>
        <s v="Emerg. Employement"/>
        <s v="Nutrition"/>
        <s v="Sec Alimentaire"/>
        <s v="CCCM"/>
        <s v="Solution durable"/>
        <s v="Protection Enfance"/>
        <s v="Logistique"/>
        <s v="IT &amp; Telecoms"/>
        <s v="EHA"/>
        <s v="Choléra"/>
        <s v="Protection (HRP)"/>
        <s v="Donors Meeting"/>
        <s v="Santé (HRP)"/>
        <s v="ONG/HCT"/>
        <s v="Coordination générale"/>
        <s v="Relèvement Précoce"/>
        <s v="Migration"/>
        <s v="ERP"/>
        <s v="Accès Hum"/>
        <s v="Renf Capacites_Eval"/>
        <s v="Forum de coordination"/>
        <s v="Analyse des Risques"/>
        <s v="Protection transversale"/>
        <s v="ICT"/>
        <s v="Relèvement précoce/Solutions durables"/>
        <s v="Revision du HRP"/>
        <s v="Mobilisation des ressources"/>
        <s v="RC/ONG"/>
        <s v="CWG_Transfert monetaire"/>
        <s v="Atelier HNO"/>
        <s v="Hotline"/>
        <s v="Atelier HRP"/>
        <s v="After Action Review (CERF RR Jan.)"/>
        <s v="Transfert monétaire"/>
        <s v="ISC (Mission SIDA)"/>
        <s v="Presentation HIP 2018 (ECHO)"/>
        <s v="Nutrition (post MIRA)"/>
        <s v="ICTWG"/>
        <s v="Lancement HNO/HRP 2018"/>
      </sharedItems>
    </cacheField>
    <cacheField name="Office" numFmtId="0">
      <sharedItems containsBlank="1"/>
    </cacheField>
    <cacheField name="ID" numFmtId="0">
      <sharedItems/>
    </cacheField>
    <cacheField name="Concatenate" numFmtId="168">
      <sharedItems/>
    </cacheField>
    <cacheField name="Year" numFmtId="0">
      <sharedItems containsSemiMixedTypes="0" containsString="0" containsNumber="1" containsInteger="1" minValue="2016" maxValue="2018"/>
    </cacheField>
    <cacheField name="Month" numFmtId="0">
      <sharedItems containsSemiMixedTypes="0" containsString="0" containsNumber="1" containsInteger="1" minValue="1" maxValue="12"/>
    </cacheField>
    <cacheField name="Meeting minutes (link from HR info)" numFmtId="0">
      <sharedItems containsNonDate="0" containsString="0" containsBlank="1"/>
    </cacheField>
    <cacheField name="Months" numFmtId="0" databaseField="0">
      <fieldGroup base="0">
        <rangePr groupBy="months" startDate="2016-05-03T00:00:00" endDate="2018-06-21T00:00:00"/>
        <groupItems count="14">
          <s v="&lt;03/05/2016"/>
          <s v="janv"/>
          <s v="févr"/>
          <s v="mars"/>
          <s v="avr"/>
          <s v="mai"/>
          <s v="juin"/>
          <s v="juil"/>
          <s v="août"/>
          <s v="sept"/>
          <s v="oct"/>
          <s v="nov"/>
          <s v="déc"/>
          <s v="&gt;21/06/2018"/>
        </groupItems>
      </fieldGroup>
    </cacheField>
    <cacheField name="Years" numFmtId="0" databaseField="0">
      <fieldGroup base="0">
        <rangePr groupBy="years" startDate="2016-05-03T00:00:00" endDate="2018-06-21T00:00:00"/>
        <groupItems count="5">
          <s v="&lt;03/05/2016"/>
          <s v="2016"/>
          <s v="2017"/>
          <s v="2018"/>
          <s v="&gt;21/06/2018"/>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3">
  <r>
    <x v="0"/>
    <d v="1899-12-30T08:30:00"/>
    <x v="0"/>
    <s v="Bujumbura"/>
    <s v="1/42493Bujumbura"/>
    <s v="08:30 Education"/>
    <n v="2016"/>
    <n v="5"/>
    <m/>
  </r>
  <r>
    <x v="0"/>
    <d v="1899-12-30T10:00:00"/>
    <x v="1"/>
    <s v="Bujumbura"/>
    <s v="2/42493Bujumbura"/>
    <s v="10:00 VBG"/>
    <n v="2016"/>
    <n v="5"/>
    <m/>
  </r>
  <r>
    <x v="1"/>
    <d v="1899-12-30T00:00:00"/>
    <x v="2"/>
    <s v="Bujumbura"/>
    <s v="1/42494Bujumbura"/>
    <s v="00:00 IMWG"/>
    <n v="2016"/>
    <n v="5"/>
    <m/>
  </r>
  <r>
    <x v="2"/>
    <d v="1899-12-30T09:00:00"/>
    <x v="3"/>
    <s v="Bujumbura"/>
    <s v="1/42495Bujumbura"/>
    <s v="09:00 HCT"/>
    <n v="2016"/>
    <n v="5"/>
    <m/>
  </r>
  <r>
    <x v="2"/>
    <d v="1899-12-30T10:30:00"/>
    <x v="4"/>
    <s v="Bujumbura"/>
    <s v="2/42495Bujumbura"/>
    <s v="10:30 UNCT"/>
    <n v="2016"/>
    <n v="5"/>
    <m/>
  </r>
  <r>
    <x v="3"/>
    <d v="1899-12-30T10:00:00"/>
    <x v="5"/>
    <s v="Bujumbura"/>
    <s v="1/42496Bujumbura"/>
    <s v="10:00 Plateforme Nationale"/>
    <n v="2016"/>
    <n v="5"/>
    <m/>
  </r>
  <r>
    <x v="4"/>
    <d v="1899-12-30T14:00:00"/>
    <x v="6"/>
    <s v="Bujumbura"/>
    <s v="1/42499Bujumbura"/>
    <s v="14:00 ISC"/>
    <n v="2016"/>
    <n v="5"/>
    <m/>
  </r>
  <r>
    <x v="5"/>
    <d v="1899-12-30T10:00:00"/>
    <x v="1"/>
    <s v="Bujumbura"/>
    <s v="1/42500Bujumbura"/>
    <s v="10:00 VBG"/>
    <n v="2016"/>
    <n v="5"/>
    <m/>
  </r>
  <r>
    <x v="5"/>
    <d v="1899-12-30T11:00:00"/>
    <x v="7"/>
    <s v="Bujumbura"/>
    <s v="2/42500Bujumbura"/>
    <s v="11:00 Santé"/>
    <n v="2016"/>
    <n v="5"/>
    <m/>
  </r>
  <r>
    <x v="6"/>
    <d v="1899-12-30T14:00:00"/>
    <x v="8"/>
    <s v="Bujumbura"/>
    <s v="1/42501Bujumbura"/>
    <s v="14:00 Protection"/>
    <n v="2016"/>
    <n v="5"/>
    <m/>
  </r>
  <r>
    <x v="7"/>
    <d v="1899-12-30T10:00:00"/>
    <x v="5"/>
    <s v="Bujumbura"/>
    <s v="1/42503Bujumbura"/>
    <s v="10:00 Plateforme Nationale"/>
    <n v="2016"/>
    <n v="5"/>
    <m/>
  </r>
  <r>
    <x v="8"/>
    <d v="1899-12-30T08:30:00"/>
    <x v="0"/>
    <s v="Bujumbura"/>
    <s v="1/42507Bujumbura"/>
    <s v="08:30 Education"/>
    <n v="2016"/>
    <n v="5"/>
    <m/>
  </r>
  <r>
    <x v="9"/>
    <d v="1899-12-30T10:30:00"/>
    <x v="4"/>
    <s v="Bujumbura"/>
    <s v="1/42509Bujumbura"/>
    <s v="10:30 UNCT"/>
    <n v="2016"/>
    <n v="5"/>
    <m/>
  </r>
  <r>
    <x v="10"/>
    <d v="1899-12-30T10:00:00"/>
    <x v="5"/>
    <s v="Bujumbura"/>
    <s v="1/42510Bujumbura"/>
    <s v="10:00 Plateforme Nationale"/>
    <n v="2016"/>
    <n v="5"/>
    <m/>
  </r>
  <r>
    <x v="11"/>
    <d v="1899-12-30T14:00:00"/>
    <x v="6"/>
    <s v="Bujumbura"/>
    <s v="1/42513Bujumbura"/>
    <s v="14:00 ISC"/>
    <n v="2016"/>
    <n v="5"/>
    <m/>
  </r>
  <r>
    <x v="12"/>
    <d v="1899-12-30T10:00:00"/>
    <x v="1"/>
    <s v="Bujumbura"/>
    <s v="1/42514Bujumbura"/>
    <s v="10:00 VBG"/>
    <n v="2016"/>
    <n v="5"/>
    <m/>
  </r>
  <r>
    <x v="13"/>
    <d v="1899-12-30T14:00:00"/>
    <x v="8"/>
    <s v="Bujumbura"/>
    <s v="1/42515Bujumbura"/>
    <s v="14:00 Protection"/>
    <n v="2016"/>
    <n v="5"/>
    <m/>
  </r>
  <r>
    <x v="14"/>
    <d v="1899-12-30T10:00:00"/>
    <x v="5"/>
    <s v="Bujumbura"/>
    <s v="1/42517Bujumbura"/>
    <s v="10:00 Plateforme Nationale"/>
    <n v="2016"/>
    <n v="5"/>
    <m/>
  </r>
  <r>
    <x v="15"/>
    <d v="1899-12-30T09:00:00"/>
    <x v="9"/>
    <s v="Bujumbura"/>
    <s v="1/42521Bujumbura"/>
    <s v="09:00 WASH"/>
    <n v="2016"/>
    <n v="5"/>
    <m/>
  </r>
  <r>
    <x v="15"/>
    <d v="1899-12-30T10:00:00"/>
    <x v="1"/>
    <s v="Bujumbura"/>
    <s v="2/42521Bujumbura"/>
    <s v="10:00 VBG"/>
    <n v="2016"/>
    <n v="5"/>
    <m/>
  </r>
  <r>
    <x v="16"/>
    <d v="1899-12-30T09:00:00"/>
    <x v="3"/>
    <s v="Bujumbura"/>
    <s v="1/42523Bujumbura"/>
    <s v="09:00 HCT"/>
    <n v="2016"/>
    <n v="6"/>
    <m/>
  </r>
  <r>
    <x v="16"/>
    <d v="1899-12-30T10:30:00"/>
    <x v="4"/>
    <s v="Bujumbura"/>
    <s v="2/42523Bujumbura"/>
    <s v="10:30 UNCT"/>
    <n v="2016"/>
    <n v="6"/>
    <m/>
  </r>
  <r>
    <x v="17"/>
    <d v="1899-12-30T10:00:00"/>
    <x v="5"/>
    <s v="Bujumbura"/>
    <s v="1/42524Bujumbura"/>
    <s v="10:00 Plateforme Nationale"/>
    <n v="2016"/>
    <n v="6"/>
    <m/>
  </r>
  <r>
    <x v="18"/>
    <d v="1899-12-30T14:00:00"/>
    <x v="6"/>
    <s v="Bujumbura"/>
    <s v="1/42527Bujumbura"/>
    <s v="14:00 ISC"/>
    <n v="2016"/>
    <n v="6"/>
    <m/>
  </r>
  <r>
    <x v="19"/>
    <d v="1899-12-30T10:00:00"/>
    <x v="1"/>
    <s v="Bujumbura"/>
    <s v="1/42528Bujumbura"/>
    <s v="10:00 VBG"/>
    <n v="2016"/>
    <n v="6"/>
    <m/>
  </r>
  <r>
    <x v="20"/>
    <d v="1899-12-30T14:00:00"/>
    <x v="10"/>
    <s v="Bujumbura"/>
    <s v="1/42529Bujumbura"/>
    <s v="14:00 Abris/NFI"/>
    <n v="2016"/>
    <n v="6"/>
    <m/>
  </r>
  <r>
    <x v="21"/>
    <d v="1899-12-30T10:00:00"/>
    <x v="5"/>
    <s v="Bujumbura"/>
    <s v="1/42531Bujumbura"/>
    <s v="10:00 Plateforme Nationale"/>
    <n v="2016"/>
    <n v="6"/>
    <m/>
  </r>
  <r>
    <x v="22"/>
    <d v="1899-12-30T08:30:00"/>
    <x v="0"/>
    <s v="Bujumbura"/>
    <s v="1/42535Bujumbura"/>
    <s v="08:30 Education"/>
    <n v="2016"/>
    <n v="6"/>
    <m/>
  </r>
  <r>
    <x v="22"/>
    <d v="1899-12-30T10:00:00"/>
    <x v="1"/>
    <s v="Bujumbura"/>
    <s v="2/42535Bujumbura"/>
    <s v="10:00 VBG"/>
    <n v="2016"/>
    <n v="6"/>
    <m/>
  </r>
  <r>
    <x v="22"/>
    <d v="1899-12-30T11:00:00"/>
    <x v="7"/>
    <s v="Bujumbura"/>
    <s v="3/42535Bujumbura"/>
    <s v="11:00 Santé"/>
    <n v="2016"/>
    <n v="6"/>
    <m/>
  </r>
  <r>
    <x v="23"/>
    <d v="1899-12-30T10:30:00"/>
    <x v="4"/>
    <s v="Bujumbura"/>
    <s v="1/42537Bujumbura"/>
    <s v="10:30 UNCT"/>
    <n v="2016"/>
    <n v="6"/>
    <m/>
  </r>
  <r>
    <x v="24"/>
    <d v="1899-12-30T10:00:00"/>
    <x v="5"/>
    <s v="Bujumbura"/>
    <s v="1/42538Bujumbura"/>
    <s v="10:00 Plateforme Nationale"/>
    <n v="2016"/>
    <n v="6"/>
    <m/>
  </r>
  <r>
    <x v="25"/>
    <d v="1899-12-30T14:00:00"/>
    <x v="6"/>
    <s v="Bujumbura"/>
    <s v="1/42541Bujumbura"/>
    <s v="14:00 ISC"/>
    <n v="2016"/>
    <n v="6"/>
    <m/>
  </r>
  <r>
    <x v="26"/>
    <d v="1899-12-30T10:00:00"/>
    <x v="1"/>
    <s v="Bujumbura"/>
    <s v="1/42542Bujumbura"/>
    <s v="10:00 VBG"/>
    <n v="2016"/>
    <n v="6"/>
    <m/>
  </r>
  <r>
    <x v="27"/>
    <d v="1899-12-30T09:00:00"/>
    <x v="10"/>
    <s v="Bujumbura"/>
    <s v="1/42543Bujumbura"/>
    <s v="09:00 Abris/NFI"/>
    <n v="2016"/>
    <n v="6"/>
    <m/>
  </r>
  <r>
    <x v="28"/>
    <d v="1899-12-30T10:00:00"/>
    <x v="5"/>
    <s v="Bujumbura"/>
    <s v="1/42545Bujumbura"/>
    <s v="10:00 Plateforme Nationale"/>
    <n v="2016"/>
    <n v="6"/>
    <m/>
  </r>
  <r>
    <x v="29"/>
    <d v="1899-12-30T08:30:00"/>
    <x v="0"/>
    <s v="Bujumbura"/>
    <s v="1/42549Bujumbura"/>
    <s v="08:30 Education"/>
    <n v="2016"/>
    <n v="6"/>
    <m/>
  </r>
  <r>
    <x v="29"/>
    <d v="1899-12-30T09:00:00"/>
    <x v="9"/>
    <s v="Bujumbura"/>
    <s v="2/42549Bujumbura"/>
    <s v="09:00 WASH"/>
    <n v="2016"/>
    <n v="6"/>
    <m/>
  </r>
  <r>
    <x v="29"/>
    <d v="1899-12-30T10:00:00"/>
    <x v="1"/>
    <s v="Bujumbura"/>
    <s v="3/42549Bujumbura"/>
    <s v="10:00 VBG"/>
    <n v="2016"/>
    <n v="6"/>
    <m/>
  </r>
  <r>
    <x v="30"/>
    <d v="1899-12-30T10:00:00"/>
    <x v="5"/>
    <s v="Bujumbura"/>
    <s v="1/42552Bujumbura"/>
    <s v="10:00 Plateforme Nationale"/>
    <n v="2016"/>
    <n v="7"/>
    <m/>
  </r>
  <r>
    <x v="31"/>
    <d v="1899-12-30T14:00:00"/>
    <x v="6"/>
    <s v="Bujumbura"/>
    <s v="1/42555Bujumbura"/>
    <s v="14:00 ISC"/>
    <n v="2016"/>
    <n v="7"/>
    <m/>
  </r>
  <r>
    <x v="32"/>
    <d v="1899-12-30T10:00:00"/>
    <x v="1"/>
    <s v="Bujumbura"/>
    <s v="1/42556Bujumbura"/>
    <s v="10:00 VBG"/>
    <n v="2016"/>
    <n v="7"/>
    <m/>
  </r>
  <r>
    <x v="33"/>
    <d v="1899-12-30T14:00:00"/>
    <x v="10"/>
    <s v="Bujumbura"/>
    <s v="1/42557Bujumbura"/>
    <s v="14:00 Abris/NFI"/>
    <n v="2016"/>
    <n v="7"/>
    <m/>
  </r>
  <r>
    <x v="33"/>
    <d v="1899-12-30T14:00:00"/>
    <x v="8"/>
    <s v="Bujumbura"/>
    <s v="2/42557Bujumbura"/>
    <s v="14:00 Protection"/>
    <n v="2016"/>
    <n v="7"/>
    <m/>
  </r>
  <r>
    <x v="34"/>
    <d v="1899-12-30T10:00:00"/>
    <x v="5"/>
    <s v="Bujumbura"/>
    <s v="1/42559Bujumbura"/>
    <s v="10:00 Plateforme Nationale"/>
    <n v="2016"/>
    <n v="7"/>
    <m/>
  </r>
  <r>
    <x v="35"/>
    <d v="1899-12-30T08:30:00"/>
    <x v="0"/>
    <s v="Bujumbura"/>
    <s v="1/42563Bujumbura"/>
    <s v="08:30 Education"/>
    <n v="2016"/>
    <n v="7"/>
    <m/>
  </r>
  <r>
    <x v="35"/>
    <d v="1899-12-30T10:00:00"/>
    <x v="1"/>
    <s v="Bujumbura"/>
    <s v="2/42563Bujumbura"/>
    <s v="10:00 VBG"/>
    <n v="2016"/>
    <n v="7"/>
    <m/>
  </r>
  <r>
    <x v="35"/>
    <d v="1899-12-30T11:00:00"/>
    <x v="7"/>
    <s v="Bujumbura"/>
    <s v="3/42563Bujumbura"/>
    <s v="11:00 Santé"/>
    <n v="2016"/>
    <n v="7"/>
    <m/>
  </r>
  <r>
    <x v="36"/>
    <d v="1899-12-30T09:00:00"/>
    <x v="3"/>
    <s v="Bujumbura"/>
    <s v="1/42565Bujumbura"/>
    <s v="09:00 HCT"/>
    <n v="2016"/>
    <n v="7"/>
    <m/>
  </r>
  <r>
    <x v="36"/>
    <d v="1899-12-30T10:30:00"/>
    <x v="4"/>
    <s v="Bujumbura"/>
    <s v="2/42565Bujumbura"/>
    <s v="10:30 UNCT"/>
    <n v="2016"/>
    <n v="7"/>
    <m/>
  </r>
  <r>
    <x v="36"/>
    <d v="1899-12-30T14:30:00"/>
    <x v="11"/>
    <s v="Bujumbura"/>
    <s v="3/42565Bujumbura"/>
    <s v="14:30 Cash Transfer"/>
    <n v="2016"/>
    <n v="7"/>
    <m/>
  </r>
  <r>
    <x v="37"/>
    <d v="1899-12-30T10:00:00"/>
    <x v="5"/>
    <s v="Bujumbura"/>
    <s v="1/42566Bujumbura"/>
    <s v="10:00 Plateforme Nationale"/>
    <n v="2016"/>
    <n v="7"/>
    <m/>
  </r>
  <r>
    <x v="38"/>
    <d v="1899-12-30T14:00:00"/>
    <x v="6"/>
    <s v="Bujumbura"/>
    <s v="1/42569Bujumbura"/>
    <s v="14:00 ISC"/>
    <n v="2016"/>
    <n v="7"/>
    <m/>
  </r>
  <r>
    <x v="39"/>
    <d v="1899-12-30T10:00:00"/>
    <x v="1"/>
    <s v="Bujumbura"/>
    <s v="1/42570Bujumbura"/>
    <s v="10:00 VBG"/>
    <n v="2016"/>
    <n v="7"/>
    <m/>
  </r>
  <r>
    <x v="40"/>
    <d v="1899-12-30T09:00:00"/>
    <x v="10"/>
    <s v="Bujumbura"/>
    <s v="1/42571Bujumbura"/>
    <s v="09:00 Abris/NFI"/>
    <n v="2016"/>
    <n v="7"/>
    <m/>
  </r>
  <r>
    <x v="40"/>
    <d v="1899-12-30T14:00:00"/>
    <x v="8"/>
    <s v="Bujumbura"/>
    <s v="2/42571Bujumbura"/>
    <s v="14:00 Protection"/>
    <n v="2016"/>
    <n v="7"/>
    <m/>
  </r>
  <r>
    <x v="41"/>
    <d v="1899-12-30T10:00:00"/>
    <x v="5"/>
    <s v="Bujumbura"/>
    <s v="1/42573Bujumbura"/>
    <s v="10:00 Plateforme Nationale"/>
    <n v="2016"/>
    <n v="7"/>
    <m/>
  </r>
  <r>
    <x v="42"/>
    <d v="1899-12-30T08:30:00"/>
    <x v="0"/>
    <s v="Bujumbura"/>
    <s v="1/42577Bujumbura"/>
    <s v="08:30 Education"/>
    <n v="2016"/>
    <n v="7"/>
    <m/>
  </r>
  <r>
    <x v="42"/>
    <d v="1899-12-30T10:00:00"/>
    <x v="1"/>
    <s v="Bujumbura"/>
    <s v="2/42577Bujumbura"/>
    <s v="10:00 VBG"/>
    <n v="2016"/>
    <n v="7"/>
    <m/>
  </r>
  <r>
    <x v="43"/>
    <d v="1899-12-30T09:00:00"/>
    <x v="9"/>
    <s v="Bujumbura"/>
    <s v="1/42579Bujumbura"/>
    <s v="09:00 WASH"/>
    <n v="2016"/>
    <n v="7"/>
    <m/>
  </r>
  <r>
    <x v="43"/>
    <d v="1899-12-30T10:30:00"/>
    <x v="4"/>
    <s v="Bujumbura"/>
    <s v="2/42579Bujumbura"/>
    <s v="10:30 UNCT"/>
    <n v="2016"/>
    <n v="7"/>
    <m/>
  </r>
  <r>
    <x v="44"/>
    <d v="1899-12-30T10:00:00"/>
    <x v="5"/>
    <s v="Bujumbura"/>
    <s v="1/42580Bujumbura"/>
    <s v="10:00 Plateforme Nationale"/>
    <n v="2016"/>
    <n v="7"/>
    <m/>
  </r>
  <r>
    <x v="45"/>
    <d v="1899-12-30T14:00:00"/>
    <x v="6"/>
    <s v="Bujumbura"/>
    <s v="1/42583Bujumbura"/>
    <s v="14:00 ISC"/>
    <n v="2016"/>
    <n v="8"/>
    <m/>
  </r>
  <r>
    <x v="46"/>
    <d v="1899-12-30T08:30:00"/>
    <x v="0"/>
    <s v="Bujumbura"/>
    <s v="1/42584Bujumbura"/>
    <s v="08:30 Education"/>
    <n v="2016"/>
    <n v="8"/>
    <m/>
  </r>
  <r>
    <x v="46"/>
    <d v="1899-12-30T14:30:00"/>
    <x v="12"/>
    <s v="Bujumbura"/>
    <s v="2/42584Bujumbura"/>
    <s v="14:30 Emerg. Employement"/>
    <n v="2016"/>
    <n v="8"/>
    <m/>
  </r>
  <r>
    <x v="47"/>
    <d v="1899-12-30T09:00:00"/>
    <x v="3"/>
    <s v="Bujumbura"/>
    <s v="1/42586Bujumbura"/>
    <s v="09:00 HCT"/>
    <n v="2016"/>
    <n v="8"/>
    <m/>
  </r>
  <r>
    <x v="47"/>
    <d v="1899-12-30T10:30:00"/>
    <x v="4"/>
    <s v="Bujumbura"/>
    <s v="2/42586Bujumbura"/>
    <s v="10:30 UNCT"/>
    <n v="2016"/>
    <n v="8"/>
    <m/>
  </r>
  <r>
    <x v="48"/>
    <d v="1899-12-30T10:00:00"/>
    <x v="5"/>
    <s v="Bujumbura"/>
    <s v="1/42587Bujumbura"/>
    <s v="10:00 Plateforme Nationale"/>
    <n v="2016"/>
    <n v="8"/>
    <m/>
  </r>
  <r>
    <x v="49"/>
    <d v="1899-12-30T10:00:00"/>
    <x v="1"/>
    <s v="Bujumbura"/>
    <s v="1/42591Bujumbura"/>
    <s v="10:00 VBG"/>
    <n v="2016"/>
    <n v="8"/>
    <m/>
  </r>
  <r>
    <x v="49"/>
    <d v="1899-12-30T11:00:00"/>
    <x v="7"/>
    <s v="Bujumbura"/>
    <s v="2/42591Bujumbura"/>
    <s v="11:00 Santé"/>
    <n v="2016"/>
    <n v="8"/>
    <m/>
  </r>
  <r>
    <x v="50"/>
    <d v="1899-12-30T10:00:00"/>
    <x v="13"/>
    <s v="Bujumbura"/>
    <s v="1/42592Bujumbura"/>
    <s v="10:00 Nutrition"/>
    <n v="2016"/>
    <n v="8"/>
    <m/>
  </r>
  <r>
    <x v="50"/>
    <d v="1899-12-30T14:00:00"/>
    <x v="8"/>
    <s v="Bujumbura"/>
    <s v="2/42592Bujumbura"/>
    <s v="14:00 Protection"/>
    <n v="2016"/>
    <n v="8"/>
    <m/>
  </r>
  <r>
    <x v="51"/>
    <d v="1899-12-30T10:00:00"/>
    <x v="5"/>
    <s v="Bujumbura"/>
    <s v="1/42594Bujumbura"/>
    <s v="10:00 Plateforme Nationale"/>
    <n v="2016"/>
    <n v="8"/>
    <m/>
  </r>
  <r>
    <x v="52"/>
    <d v="1899-12-30T14:30:00"/>
    <x v="11"/>
    <s v="Bujumbura"/>
    <s v="1/42596Bujumbura"/>
    <s v="14:30 Cash Transfer"/>
    <n v="2016"/>
    <n v="8"/>
    <m/>
  </r>
  <r>
    <x v="53"/>
    <d v="1899-12-30T14:00:00"/>
    <x v="6"/>
    <s v="Bujumbura"/>
    <s v="1/42597Bujumbura"/>
    <s v="14:00 ISC"/>
    <n v="2016"/>
    <n v="8"/>
    <m/>
  </r>
  <r>
    <x v="54"/>
    <d v="1899-12-30T08:30:00"/>
    <x v="0"/>
    <s v="Bujumbura"/>
    <s v="1/42598Bujumbura"/>
    <s v="08:30 Education"/>
    <n v="2016"/>
    <n v="8"/>
    <m/>
  </r>
  <r>
    <x v="55"/>
    <d v="1899-12-30T09:00:00"/>
    <x v="14"/>
    <s v="Bujumbura"/>
    <s v="1/42599Bujumbura"/>
    <s v="09:00 Sec Alimentaire"/>
    <n v="2016"/>
    <n v="8"/>
    <m/>
  </r>
  <r>
    <x v="55"/>
    <d v="1899-12-30T14:00:00"/>
    <x v="10"/>
    <s v="Bujumbura"/>
    <s v="2/42599Bujumbura"/>
    <s v="14:00 Abris/NFI"/>
    <n v="2016"/>
    <n v="8"/>
    <m/>
  </r>
  <r>
    <x v="56"/>
    <d v="1899-12-30T10:30:00"/>
    <x v="4"/>
    <s v="Bujumbura"/>
    <s v="1/42600Bujumbura"/>
    <s v="10:30 UNCT"/>
    <n v="2016"/>
    <n v="8"/>
    <m/>
  </r>
  <r>
    <x v="57"/>
    <d v="1899-12-30T10:00:00"/>
    <x v="5"/>
    <s v="Bujumbura"/>
    <s v="1/42601Bujumbura"/>
    <s v="10:00 Plateforme Nationale"/>
    <n v="2016"/>
    <n v="8"/>
    <m/>
  </r>
  <r>
    <x v="58"/>
    <d v="1899-12-30T08:30:00"/>
    <x v="0"/>
    <s v="Bujumbura"/>
    <s v="1/42605Bujumbura"/>
    <s v="08:30 Education"/>
    <n v="2016"/>
    <n v="8"/>
    <m/>
  </r>
  <r>
    <x v="58"/>
    <d v="1899-12-30T10:00:00"/>
    <x v="1"/>
    <s v="Bujumbura"/>
    <s v="2/42605Bujumbura"/>
    <s v="10:00 VBG"/>
    <n v="2016"/>
    <n v="8"/>
    <m/>
  </r>
  <r>
    <x v="59"/>
    <d v="1899-12-30T14:00:00"/>
    <x v="8"/>
    <s v="Bujumbura"/>
    <s v="1/42606Bujumbura"/>
    <s v="14:00 Protection"/>
    <n v="2016"/>
    <n v="8"/>
    <m/>
  </r>
  <r>
    <x v="60"/>
    <d v="1899-12-30T14:00:00"/>
    <x v="15"/>
    <s v="Bujumbura"/>
    <s v="1/42607Bujumbura"/>
    <s v="14:00 CCCM"/>
    <n v="2016"/>
    <n v="8"/>
    <m/>
  </r>
  <r>
    <x v="61"/>
    <d v="1899-12-30T10:00:00"/>
    <x v="5"/>
    <s v="Bujumbura"/>
    <s v="1/42608Bujumbura"/>
    <s v="10:00 Plateforme Nationale"/>
    <n v="2016"/>
    <n v="8"/>
    <m/>
  </r>
  <r>
    <x v="62"/>
    <d v="1899-12-30T14:00:00"/>
    <x v="6"/>
    <s v="Bujumbura"/>
    <s v="1/42611Bujumbura"/>
    <s v="14:00 ISC"/>
    <n v="2016"/>
    <n v="8"/>
    <m/>
  </r>
  <r>
    <x v="63"/>
    <d v="1899-12-30T08:30:00"/>
    <x v="0"/>
    <s v="Bujumbura"/>
    <s v="1/42612Bujumbura"/>
    <s v="08:30 Education"/>
    <n v="2016"/>
    <n v="8"/>
    <m/>
  </r>
  <r>
    <x v="63"/>
    <d v="1899-12-30T09:00:00"/>
    <x v="9"/>
    <s v="Bujumbura"/>
    <s v="2/42612Bujumbura"/>
    <s v="09:00 WASH"/>
    <n v="2016"/>
    <n v="8"/>
    <m/>
  </r>
  <r>
    <x v="64"/>
    <d v="1899-12-30T09:00:00"/>
    <x v="10"/>
    <s v="Bujumbura"/>
    <s v="1/42613Bujumbura"/>
    <s v="09:00 Abris/NFI"/>
    <n v="2016"/>
    <n v="8"/>
    <m/>
  </r>
  <r>
    <x v="64"/>
    <d v="1899-12-30T09:00:00"/>
    <x v="14"/>
    <s v="Bujumbura"/>
    <s v="2/42613Bujumbura"/>
    <s v="09:00 Sec Alimentaire"/>
    <n v="2016"/>
    <n v="8"/>
    <m/>
  </r>
  <r>
    <x v="65"/>
    <d v="1899-12-30T10:00:00"/>
    <x v="5"/>
    <s v="Bujumbura"/>
    <s v="1/42615Bujumbura"/>
    <s v="10:00 Plateforme Nationale"/>
    <n v="2016"/>
    <n v="9"/>
    <m/>
  </r>
  <r>
    <x v="66"/>
    <d v="1899-12-30T08:30:00"/>
    <x v="0"/>
    <s v="Bujumbura"/>
    <s v="1/42619Bujumbura"/>
    <s v="08:30 Education"/>
    <n v="2016"/>
    <n v="9"/>
    <m/>
  </r>
  <r>
    <x v="66"/>
    <d v="1899-12-30T10:00:00"/>
    <x v="1"/>
    <s v="Bujumbura"/>
    <s v="2/42619Bujumbura"/>
    <s v="10:00 VBG"/>
    <n v="2016"/>
    <n v="9"/>
    <m/>
  </r>
  <r>
    <x v="66"/>
    <d v="1899-12-30T10:00:00"/>
    <x v="16"/>
    <s v="Bujumbura"/>
    <s v="3/42619Bujumbura"/>
    <s v="10:00 Solution durable"/>
    <n v="2016"/>
    <n v="9"/>
    <m/>
  </r>
  <r>
    <x v="67"/>
    <d v="1899-12-30T14:00:00"/>
    <x v="8"/>
    <s v="Bujumbura"/>
    <s v="1/42620Bujumbura"/>
    <s v="14:00 Protection"/>
    <n v="2016"/>
    <n v="9"/>
    <m/>
  </r>
  <r>
    <x v="67"/>
    <d v="1899-12-30T14:30:00"/>
    <x v="14"/>
    <s v="Bujumbura"/>
    <s v="2/42620Bujumbura"/>
    <s v="14:30 Sec Alimentaire"/>
    <n v="2016"/>
    <n v="9"/>
    <m/>
  </r>
  <r>
    <x v="68"/>
    <d v="1899-12-30T09:00:00"/>
    <x v="17"/>
    <s v="Bujumbura"/>
    <s v="1/42621Bujumbura"/>
    <s v="09:00 Protection Enfance"/>
    <n v="2016"/>
    <n v="9"/>
    <m/>
  </r>
  <r>
    <x v="69"/>
    <d v="1899-12-30T10:00:00"/>
    <x v="5"/>
    <s v="Bujumbura"/>
    <s v="1/42622Bujumbura"/>
    <s v="10:00 Plateforme Nationale"/>
    <n v="2016"/>
    <n v="9"/>
    <m/>
  </r>
  <r>
    <x v="69"/>
    <d v="1899-12-30T14:00:00"/>
    <x v="15"/>
    <s v="Bujumbura"/>
    <s v="2/42622Bujumbura"/>
    <s v="14:00 CCCM"/>
    <n v="2016"/>
    <n v="9"/>
    <m/>
  </r>
  <r>
    <x v="70"/>
    <d v="1899-12-30T14:00:00"/>
    <x v="6"/>
    <s v="Bujumbura"/>
    <s v="1/42625Bujumbura"/>
    <s v="14:00 ISC"/>
    <n v="2016"/>
    <n v="9"/>
    <m/>
  </r>
  <r>
    <x v="71"/>
    <d v="1899-12-30T08:30:00"/>
    <x v="0"/>
    <s v="Bujumbura"/>
    <s v="1/42626Bujumbura"/>
    <s v="08:30 Education"/>
    <n v="2016"/>
    <n v="9"/>
    <m/>
  </r>
  <r>
    <x v="71"/>
    <d v="1899-12-30T11:00:00"/>
    <x v="7"/>
    <s v="Bujumbura"/>
    <s v="2/42626Bujumbura"/>
    <s v="11:00 Santé"/>
    <n v="2016"/>
    <n v="9"/>
    <m/>
  </r>
  <r>
    <x v="71"/>
    <d v="1899-12-30T14:30:00"/>
    <x v="12"/>
    <s v="Bujumbura"/>
    <s v="3/42626Bujumbura"/>
    <s v="14:30 Emerg. Employement"/>
    <n v="2016"/>
    <n v="9"/>
    <m/>
  </r>
  <r>
    <x v="72"/>
    <d v="1899-12-30T14:00:00"/>
    <x v="10"/>
    <s v="Bujumbura"/>
    <s v="1/42627Bujumbura"/>
    <s v="14:00 Abris/NFI"/>
    <n v="2016"/>
    <n v="9"/>
    <m/>
  </r>
  <r>
    <x v="73"/>
    <d v="1899-12-30T09:00:00"/>
    <x v="3"/>
    <s v="Bujumbura"/>
    <s v="1/42628Bujumbura"/>
    <s v="09:00 HCT"/>
    <n v="2016"/>
    <n v="9"/>
    <m/>
  </r>
  <r>
    <x v="73"/>
    <d v="1899-12-30T14:00:00"/>
    <x v="15"/>
    <s v="Bujumbura"/>
    <s v="2/42628Bujumbura"/>
    <s v="14:00 CCCM"/>
    <n v="2016"/>
    <n v="9"/>
    <m/>
  </r>
  <r>
    <x v="73"/>
    <s v="16:020:00"/>
    <x v="11"/>
    <s v="Bujumbura"/>
    <s v="3/42628Bujumbura"/>
    <s v="16:020:00 Cash Transfer"/>
    <n v="2016"/>
    <n v="9"/>
    <m/>
  </r>
  <r>
    <x v="74"/>
    <d v="1899-12-30T10:00:00"/>
    <x v="5"/>
    <s v="Bujumbura"/>
    <s v="1/42629Bujumbura"/>
    <s v="10:00 Plateforme Nationale"/>
    <n v="2016"/>
    <n v="9"/>
    <m/>
  </r>
  <r>
    <x v="75"/>
    <d v="1899-12-30T08:30:00"/>
    <x v="0"/>
    <s v="Bujumbura"/>
    <s v="1/42633Bujumbura"/>
    <s v="08:30 Education"/>
    <n v="2016"/>
    <n v="9"/>
    <m/>
  </r>
  <r>
    <x v="75"/>
    <d v="1899-12-30T10:00:00"/>
    <x v="1"/>
    <s v="Bujumbura"/>
    <s v="2/42633Bujumbura"/>
    <s v="10:00 VBG"/>
    <n v="2016"/>
    <n v="9"/>
    <m/>
  </r>
  <r>
    <x v="76"/>
    <d v="1899-12-30T09:00:00"/>
    <x v="10"/>
    <s v="Bujumbura"/>
    <s v="1/42634Bujumbura"/>
    <s v="09:00 Abris/NFI"/>
    <n v="2016"/>
    <n v="9"/>
    <m/>
  </r>
  <r>
    <x v="76"/>
    <d v="1899-12-30T14:30:00"/>
    <x v="14"/>
    <s v="Bujumbura"/>
    <s v="2/42634Bujumbura"/>
    <s v="14:30 Sec Alimentaire"/>
    <n v="2016"/>
    <n v="9"/>
    <m/>
  </r>
  <r>
    <x v="77"/>
    <d v="1899-12-30T09:00:00"/>
    <x v="17"/>
    <s v="Bujumbura"/>
    <s v="1/42635Bujumbura"/>
    <s v="09:00 Protection Enfance"/>
    <n v="2016"/>
    <n v="9"/>
    <m/>
  </r>
  <r>
    <x v="78"/>
    <d v="1899-12-30T10:00:00"/>
    <x v="5"/>
    <s v="Bujumbura"/>
    <s v="1/42636Bujumbura"/>
    <s v="10:00 Plateforme Nationale"/>
    <n v="2016"/>
    <n v="9"/>
    <m/>
  </r>
  <r>
    <x v="79"/>
    <d v="1899-12-30T14:00:00"/>
    <x v="6"/>
    <s v="Bujumbura"/>
    <s v="1/42639Bujumbura"/>
    <s v="14:00 ISC"/>
    <n v="2016"/>
    <n v="9"/>
    <m/>
  </r>
  <r>
    <x v="80"/>
    <d v="1899-12-30T08:30:00"/>
    <x v="0"/>
    <s v="Bujumbura"/>
    <s v="1/42640Bujumbura"/>
    <s v="08:30 Education"/>
    <n v="2016"/>
    <n v="9"/>
    <m/>
  </r>
  <r>
    <x v="80"/>
    <d v="1899-12-30T09:00:00"/>
    <x v="9"/>
    <s v="Bujumbura"/>
    <s v="2/42640Bujumbura"/>
    <s v="09:00 WASH"/>
    <n v="2016"/>
    <n v="9"/>
    <m/>
  </r>
  <r>
    <x v="81"/>
    <d v="1899-12-30T10:00:00"/>
    <x v="13"/>
    <s v="Bujumbura"/>
    <s v="1/42641Bujumbura"/>
    <s v="10:00 Nutrition"/>
    <n v="2016"/>
    <n v="9"/>
    <m/>
  </r>
  <r>
    <x v="81"/>
    <d v="1899-12-30T14:00:00"/>
    <x v="8"/>
    <s v="Bujumbura"/>
    <s v="2/42641Bujumbura"/>
    <s v="14:00 Protection"/>
    <n v="2016"/>
    <n v="9"/>
    <m/>
  </r>
  <r>
    <x v="82"/>
    <d v="1899-12-30T14:00:00"/>
    <x v="15"/>
    <s v="Bujumbura"/>
    <s v="1/42642Bujumbura"/>
    <s v="14:00 CCCM"/>
    <n v="2016"/>
    <n v="9"/>
    <m/>
  </r>
  <r>
    <x v="83"/>
    <d v="1899-12-30T10:00:00"/>
    <x v="5"/>
    <s v="Bujumbura"/>
    <s v="1/42643Bujumbura"/>
    <s v="10:00 Plateforme Nationale"/>
    <n v="2016"/>
    <n v="9"/>
    <m/>
  </r>
  <r>
    <x v="84"/>
    <d v="1899-12-30T08:30:00"/>
    <x v="0"/>
    <s v="Bujumbura"/>
    <s v="1/42647Bujumbura"/>
    <s v="08:30 Education"/>
    <n v="2016"/>
    <n v="10"/>
    <m/>
  </r>
  <r>
    <x v="84"/>
    <d v="1899-12-30T10:00:00"/>
    <x v="1"/>
    <s v="Bujumbura"/>
    <s v="2/42647Bujumbura"/>
    <s v="10:00 VBG"/>
    <n v="2016"/>
    <n v="10"/>
    <m/>
  </r>
  <r>
    <x v="84"/>
    <d v="1899-12-30T15:00:00"/>
    <x v="16"/>
    <s v="Bujumbura"/>
    <s v="3/42647Bujumbura"/>
    <s v="15:00 Solution durable"/>
    <n v="2016"/>
    <n v="10"/>
    <m/>
  </r>
  <r>
    <x v="85"/>
    <d v="1899-12-30T09:00:00"/>
    <x v="10"/>
    <s v="Bujumbura"/>
    <s v="1/42648Bujumbura"/>
    <s v="09:00 Abris/NFI"/>
    <n v="2016"/>
    <n v="10"/>
    <m/>
  </r>
  <r>
    <x v="85"/>
    <d v="1899-12-30T10:00:00"/>
    <x v="18"/>
    <s v="Bujumbura"/>
    <s v="2/42648Bujumbura"/>
    <s v="10:00 Logistique"/>
    <n v="2016"/>
    <n v="10"/>
    <m/>
  </r>
  <r>
    <x v="85"/>
    <d v="1899-12-30T15:00:00"/>
    <x v="19"/>
    <s v="Bujumbura"/>
    <s v="3/42648Bujumbura"/>
    <s v="15:00 IT &amp; Telecoms"/>
    <n v="2016"/>
    <n v="10"/>
    <m/>
  </r>
  <r>
    <x v="86"/>
    <d v="1899-12-30T09:00:00"/>
    <x v="17"/>
    <s v="Bujumbura"/>
    <s v="1/42649Bujumbura"/>
    <s v="09:00 Protection Enfance"/>
    <n v="2016"/>
    <n v="10"/>
    <m/>
  </r>
  <r>
    <x v="87"/>
    <d v="1899-12-30T10:00:00"/>
    <x v="5"/>
    <s v="Bujumbura"/>
    <s v="1/42650Bujumbura"/>
    <s v="10:00 Plateforme Nationale"/>
    <n v="2016"/>
    <n v="10"/>
    <m/>
  </r>
  <r>
    <x v="88"/>
    <d v="1899-12-30T10:30:00"/>
    <x v="4"/>
    <s v="Bujumbura"/>
    <s v="1/42652Bujumbura"/>
    <s v="10:30 UNCT"/>
    <n v="2016"/>
    <n v="10"/>
    <m/>
  </r>
  <r>
    <x v="89"/>
    <d v="1899-12-30T14:00:00"/>
    <x v="6"/>
    <s v="Bujumbura"/>
    <s v="1/42653Bujumbura"/>
    <s v="14:00 ISC"/>
    <n v="2016"/>
    <n v="10"/>
    <m/>
  </r>
  <r>
    <x v="90"/>
    <d v="1899-12-30T08:30:00"/>
    <x v="0"/>
    <s v="Bujumbura"/>
    <s v="1/42654Bujumbura"/>
    <s v="08:30 Education"/>
    <n v="2016"/>
    <n v="10"/>
    <m/>
  </r>
  <r>
    <x v="90"/>
    <d v="1899-12-30T09:00:00"/>
    <x v="14"/>
    <s v="Bujumbura"/>
    <s v="2/42654Bujumbura"/>
    <s v="09:00 Sec Alimentaire"/>
    <n v="2016"/>
    <n v="10"/>
    <m/>
  </r>
  <r>
    <x v="90"/>
    <d v="1899-12-30T11:00:00"/>
    <x v="7"/>
    <s v="Bujumbura"/>
    <s v="3/42654Bujumbura"/>
    <s v="11:00 Santé"/>
    <n v="2016"/>
    <n v="10"/>
    <m/>
  </r>
  <r>
    <x v="90"/>
    <d v="1899-12-30T14:30:00"/>
    <x v="12"/>
    <s v="Bujumbura"/>
    <s v="4/42654Bujumbura"/>
    <s v="14:30 Emerg. Employement"/>
    <n v="2016"/>
    <n v="10"/>
    <m/>
  </r>
  <r>
    <x v="91"/>
    <d v="1899-12-30T14:00:00"/>
    <x v="8"/>
    <s v="Bujumbura"/>
    <s v="1/42655Bujumbura"/>
    <s v="14:00 Protection"/>
    <n v="2016"/>
    <n v="10"/>
    <m/>
  </r>
  <r>
    <x v="92"/>
    <d v="1899-12-30T14:00:00"/>
    <x v="15"/>
    <s v="Bujumbura"/>
    <s v="1/42656Bujumbura"/>
    <s v="14:00 CCCM"/>
    <n v="2016"/>
    <n v="10"/>
    <m/>
  </r>
  <r>
    <x v="93"/>
    <d v="1899-12-30T10:00:00"/>
    <x v="5"/>
    <s v="Bujumbura"/>
    <s v="1/42657Bujumbura"/>
    <s v="10:00 Plateforme Nationale"/>
    <n v="2016"/>
    <n v="10"/>
    <m/>
  </r>
  <r>
    <x v="94"/>
    <d v="1899-12-30T08:30:00"/>
    <x v="0"/>
    <s v="Bujumbura"/>
    <s v="1/42661Bujumbura"/>
    <s v="08:30 Education"/>
    <n v="2016"/>
    <n v="10"/>
    <m/>
  </r>
  <r>
    <x v="94"/>
    <d v="1899-12-30T10:00:00"/>
    <x v="1"/>
    <s v="Bujumbura"/>
    <s v="2/42661Bujumbura"/>
    <s v="10:00 VBG"/>
    <n v="2016"/>
    <n v="10"/>
    <m/>
  </r>
  <r>
    <x v="95"/>
    <d v="1899-12-30T09:00:00"/>
    <x v="10"/>
    <s v="Bujumbura"/>
    <s v="1/42662Bujumbura"/>
    <s v="09:00 Abris/NFI"/>
    <n v="2016"/>
    <n v="10"/>
    <m/>
  </r>
  <r>
    <x v="95"/>
    <d v="1899-12-30T09:00:00"/>
    <x v="14"/>
    <s v="Bujumbura"/>
    <s v="2/42662Bujumbura"/>
    <s v="09:00 Sec Alimentaire"/>
    <n v="2016"/>
    <n v="10"/>
    <m/>
  </r>
  <r>
    <x v="96"/>
    <d v="1899-12-30T09:00:00"/>
    <x v="3"/>
    <s v="Bujumbura"/>
    <s v="1/42663Bujumbura"/>
    <s v="09:00 HCT"/>
    <n v="2016"/>
    <n v="10"/>
    <m/>
  </r>
  <r>
    <x v="96"/>
    <d v="1899-12-30T09:00:00"/>
    <x v="17"/>
    <s v="Bujumbura"/>
    <s v="2/42663Bujumbura"/>
    <s v="09:00 Protection Enfance"/>
    <n v="2016"/>
    <n v="10"/>
    <m/>
  </r>
  <r>
    <x v="97"/>
    <d v="1899-12-30T10:00:00"/>
    <x v="5"/>
    <s v="Bujumbura"/>
    <s v="1/42664Bujumbura"/>
    <s v="10:00 Plateforme Nationale"/>
    <n v="2016"/>
    <n v="10"/>
    <m/>
  </r>
  <r>
    <x v="98"/>
    <d v="1899-12-30T14:00:00"/>
    <x v="6"/>
    <s v="Bujumbura"/>
    <s v="1/42667Bujumbura"/>
    <s v="14:00 ISC"/>
    <n v="2016"/>
    <n v="10"/>
    <m/>
  </r>
  <r>
    <x v="99"/>
    <d v="1899-12-30T08:30:00"/>
    <x v="0"/>
    <s v="Bujumbura"/>
    <s v="1/42668Bujumbura"/>
    <s v="08:30 Education"/>
    <n v="2016"/>
    <n v="10"/>
    <m/>
  </r>
  <r>
    <x v="99"/>
    <d v="1899-12-30T09:00:00"/>
    <x v="9"/>
    <s v="Bujumbura"/>
    <s v="2/42668Bujumbura"/>
    <s v="09:00 WASH"/>
    <n v="2016"/>
    <n v="10"/>
    <m/>
  </r>
  <r>
    <x v="100"/>
    <d v="1899-12-30T10:00:00"/>
    <x v="13"/>
    <s v="Bujumbura"/>
    <s v="1/42669Bujumbura"/>
    <s v="10:00 Nutrition"/>
    <n v="2016"/>
    <n v="10"/>
    <m/>
  </r>
  <r>
    <x v="100"/>
    <d v="1899-12-30T14:00:00"/>
    <x v="8"/>
    <s v="Bujumbura"/>
    <s v="2/42669Bujumbura"/>
    <s v="14:00 Protection"/>
    <n v="2016"/>
    <n v="10"/>
    <m/>
  </r>
  <r>
    <x v="101"/>
    <d v="1899-12-30T14:00:00"/>
    <x v="15"/>
    <s v="Bujumbura"/>
    <s v="1/42670Bujumbura"/>
    <s v="14:00 CCCM"/>
    <n v="2016"/>
    <n v="10"/>
    <m/>
  </r>
  <r>
    <x v="102"/>
    <d v="1899-12-30T10:00:00"/>
    <x v="5"/>
    <s v="Bujumbura"/>
    <s v="1/42671Bujumbura"/>
    <s v="10:00 Plateforme Nationale"/>
    <n v="2016"/>
    <n v="10"/>
    <m/>
  </r>
  <r>
    <x v="103"/>
    <d v="1899-12-30T08:30:00"/>
    <x v="0"/>
    <s v="Bujumbura"/>
    <s v="1/42675Bujumbura"/>
    <s v="08:30 Education"/>
    <n v="2016"/>
    <n v="11"/>
    <m/>
  </r>
  <r>
    <x v="103"/>
    <d v="1899-12-30T15:00:00"/>
    <x v="16"/>
    <s v="Bujumbura"/>
    <s v="2/42675Bujumbura"/>
    <s v="15:00 Solution durable"/>
    <n v="2016"/>
    <n v="11"/>
    <m/>
  </r>
  <r>
    <x v="104"/>
    <d v="1899-12-30T09:00:00"/>
    <x v="10"/>
    <s v="Bujumbura"/>
    <s v="1/42676Bujumbura"/>
    <s v="09:00 Abris/NFI"/>
    <n v="2016"/>
    <n v="11"/>
    <m/>
  </r>
  <r>
    <x v="104"/>
    <d v="1899-12-30T10:00:00"/>
    <x v="18"/>
    <s v="Bujumbura"/>
    <s v="2/42676Bujumbura"/>
    <s v="10:00 Logistique"/>
    <n v="2016"/>
    <n v="11"/>
    <m/>
  </r>
  <r>
    <x v="104"/>
    <d v="1899-12-30T15:00:00"/>
    <x v="19"/>
    <s v="Bujumbura"/>
    <s v="3/42676Bujumbura"/>
    <s v="15:00 IT &amp; Telecoms"/>
    <n v="2016"/>
    <n v="11"/>
    <m/>
  </r>
  <r>
    <x v="105"/>
    <d v="1899-12-30T09:00:00"/>
    <x v="3"/>
    <s v="Bujumbura"/>
    <s v="1/42677Bujumbura"/>
    <s v="09:00 HCT"/>
    <n v="2016"/>
    <n v="11"/>
    <m/>
  </r>
  <r>
    <x v="105"/>
    <d v="1899-12-30T09:00:00"/>
    <x v="17"/>
    <s v="Bujumbura"/>
    <s v="2/42677Bujumbura"/>
    <s v="09:00 Protection Enfance"/>
    <n v="2016"/>
    <n v="11"/>
    <m/>
  </r>
  <r>
    <x v="105"/>
    <d v="1899-12-30T14:00:00"/>
    <x v="15"/>
    <s v="Bujumbura"/>
    <s v="3/42677Bujumbura"/>
    <s v="14:00 CCCM"/>
    <n v="2016"/>
    <n v="11"/>
    <m/>
  </r>
  <r>
    <x v="106"/>
    <d v="1899-12-30T10:00:00"/>
    <x v="5"/>
    <s v="Bujumbura"/>
    <s v="1/42678Bujumbura"/>
    <s v="10:00 Plateforme Nationale"/>
    <n v="2016"/>
    <n v="11"/>
    <m/>
  </r>
  <r>
    <x v="107"/>
    <d v="1899-12-30T14:00:00"/>
    <x v="6"/>
    <s v="Bujumbura"/>
    <s v="1/42681Bujumbura"/>
    <s v="14:00 ISC"/>
    <n v="2016"/>
    <n v="11"/>
    <m/>
  </r>
  <r>
    <x v="108"/>
    <d v="1899-12-30T08:30:00"/>
    <x v="0"/>
    <s v="Bujumbura"/>
    <s v="1/42682Bujumbura"/>
    <s v="08:30 Education"/>
    <n v="2016"/>
    <n v="11"/>
    <m/>
  </r>
  <r>
    <x v="108"/>
    <d v="1899-12-30T10:00:00"/>
    <x v="1"/>
    <s v="Bujumbura"/>
    <s v="2/42682Bujumbura"/>
    <s v="10:00 VBG"/>
    <n v="2016"/>
    <n v="11"/>
    <m/>
  </r>
  <r>
    <x v="108"/>
    <d v="1899-12-30T11:00:00"/>
    <x v="7"/>
    <s v="Bujumbura"/>
    <s v="3/42682Bujumbura"/>
    <s v="11:00 Santé"/>
    <n v="2016"/>
    <n v="11"/>
    <m/>
  </r>
  <r>
    <x v="108"/>
    <d v="1899-12-30T14:30:00"/>
    <x v="12"/>
    <s v="Bujumbura"/>
    <s v="4/42682Bujumbura"/>
    <s v="14:30 Emerg. Employement"/>
    <n v="2016"/>
    <n v="11"/>
    <m/>
  </r>
  <r>
    <x v="109"/>
    <d v="1899-12-30T14:00:00"/>
    <x v="8"/>
    <s v="Bujumbura"/>
    <s v="1/42683Bujumbura"/>
    <s v="14:00 Protection"/>
    <n v="2016"/>
    <n v="11"/>
    <m/>
  </r>
  <r>
    <x v="110"/>
    <d v="1899-12-30T10:00:00"/>
    <x v="5"/>
    <s v="Bujumbura"/>
    <s v="1/42685Bujumbura"/>
    <s v="10:00 Plateforme Nationale"/>
    <n v="2016"/>
    <n v="11"/>
    <m/>
  </r>
  <r>
    <x v="111"/>
    <d v="1899-12-30T08:30:00"/>
    <x v="0"/>
    <s v="Bujumbura"/>
    <s v="1/42689Bujumbura"/>
    <s v="08:30 Education"/>
    <n v="2016"/>
    <n v="11"/>
    <m/>
  </r>
  <r>
    <x v="112"/>
    <d v="1899-12-30T09:00:00"/>
    <x v="10"/>
    <s v="Bujumbura"/>
    <s v="1/42690Bujumbura"/>
    <s v="09:00 Abris/NFI"/>
    <n v="2016"/>
    <n v="11"/>
    <m/>
  </r>
  <r>
    <x v="113"/>
    <d v="1899-12-30T09:00:00"/>
    <x v="14"/>
    <s v="Bujumbura"/>
    <s v="1/42691Bujumbura"/>
    <s v="09:00 Sec Alimentaire"/>
    <n v="2016"/>
    <n v="11"/>
    <m/>
  </r>
  <r>
    <x v="113"/>
    <d v="1899-12-30T09:00:00"/>
    <x v="17"/>
    <s v="Bujumbura"/>
    <s v="2/42691Bujumbura"/>
    <s v="09:00 Protection Enfance"/>
    <n v="2016"/>
    <n v="11"/>
    <m/>
  </r>
  <r>
    <x v="113"/>
    <d v="1899-12-30T14:00:00"/>
    <x v="15"/>
    <s v="Bujumbura"/>
    <s v="3/42691Bujumbura"/>
    <s v="14:00 CCCM"/>
    <n v="2016"/>
    <n v="11"/>
    <m/>
  </r>
  <r>
    <x v="114"/>
    <d v="1899-12-30T10:00:00"/>
    <x v="5"/>
    <s v="Bujumbura"/>
    <s v="1/42692Bujumbura"/>
    <s v="10:00 Plateforme Nationale"/>
    <n v="2016"/>
    <n v="11"/>
    <m/>
  </r>
  <r>
    <x v="115"/>
    <d v="1899-12-30T14:00:00"/>
    <x v="6"/>
    <s v="Bujumbura"/>
    <s v="1/42695Bujumbura"/>
    <s v="14:00 ISC"/>
    <n v="2016"/>
    <n v="11"/>
    <m/>
  </r>
  <r>
    <x v="116"/>
    <d v="1899-12-30T08:30:00"/>
    <x v="0"/>
    <s v="Bujumbura"/>
    <s v="1/42696Bujumbura"/>
    <s v="08:30 Education"/>
    <n v="2016"/>
    <n v="11"/>
    <m/>
  </r>
  <r>
    <x v="116"/>
    <d v="1899-12-30T10:00:00"/>
    <x v="1"/>
    <s v="Bujumbura"/>
    <s v="2/42696Bujumbura"/>
    <s v="10:00 VBG"/>
    <n v="2016"/>
    <n v="11"/>
    <m/>
  </r>
  <r>
    <x v="117"/>
    <d v="1899-12-30T14:00:00"/>
    <x v="8"/>
    <s v="Bujumbura"/>
    <s v="1/42697Bujumbura"/>
    <s v="14:00 Protection"/>
    <n v="2016"/>
    <n v="11"/>
    <m/>
  </r>
  <r>
    <x v="118"/>
    <d v="1899-12-30T08:30:00"/>
    <x v="0"/>
    <s v="Bujumbura"/>
    <s v="1/42703Bujumbura"/>
    <s v="08:30 Education"/>
    <n v="2016"/>
    <n v="11"/>
    <m/>
  </r>
  <r>
    <x v="118"/>
    <d v="1899-12-30T09:00:00"/>
    <x v="20"/>
    <s v="Bujumbura"/>
    <s v="2/42703Bujumbura"/>
    <s v="09:00 EHA"/>
    <n v="2016"/>
    <n v="11"/>
    <m/>
  </r>
  <r>
    <x v="119"/>
    <d v="1899-12-30T09:00:00"/>
    <x v="14"/>
    <s v="Bujumbura"/>
    <s v="1/42704Bujumbura"/>
    <s v="09:00 Sec Alimentaire"/>
    <n v="2016"/>
    <n v="11"/>
    <m/>
  </r>
  <r>
    <x v="119"/>
    <d v="1899-12-30T09:00:00"/>
    <x v="10"/>
    <s v="Bujumbura"/>
    <s v="2/42704Bujumbura"/>
    <s v="09:00 Abris/NFI"/>
    <n v="2016"/>
    <n v="11"/>
    <m/>
  </r>
  <r>
    <x v="119"/>
    <d v="1899-12-30T10:00:00"/>
    <x v="13"/>
    <s v="Bujumbura"/>
    <s v="3/42704Bujumbura"/>
    <s v="10:00 Nutrition"/>
    <n v="2016"/>
    <n v="11"/>
    <m/>
  </r>
  <r>
    <x v="120"/>
    <d v="1899-12-30T14:00:00"/>
    <x v="21"/>
    <s v="Bujumbura"/>
    <s v="1/42738Bujumbura"/>
    <s v="14:00 Choléra"/>
    <n v="2017"/>
    <n v="1"/>
    <m/>
  </r>
  <r>
    <x v="121"/>
    <d v="1899-12-30T09:00:00"/>
    <x v="17"/>
    <s v="Bujumbura"/>
    <s v="1/42739Bujumbura"/>
    <s v="09:00 Protection Enfance"/>
    <n v="2017"/>
    <n v="1"/>
    <m/>
  </r>
  <r>
    <x v="121"/>
    <d v="1899-12-30T14:00:00"/>
    <x v="21"/>
    <s v="Bujumbura"/>
    <s v="2/42739Bujumbura"/>
    <s v="14:00 Choléra"/>
    <n v="2017"/>
    <n v="1"/>
    <m/>
  </r>
  <r>
    <x v="122"/>
    <d v="1899-12-30T14:00:00"/>
    <x v="21"/>
    <s v="Bujumbura"/>
    <s v="1/42740Bujumbura"/>
    <s v="14:00 Choléra"/>
    <n v="2017"/>
    <n v="1"/>
    <m/>
  </r>
  <r>
    <x v="123"/>
    <d v="1899-12-30T14:00:00"/>
    <x v="21"/>
    <s v="Bujumbura"/>
    <s v="1/42741Bujumbura"/>
    <s v="14:00 Choléra"/>
    <n v="2017"/>
    <n v="1"/>
    <m/>
  </r>
  <r>
    <x v="124"/>
    <d v="1899-12-30T14:00:00"/>
    <x v="21"/>
    <s v="Bujumbura"/>
    <s v="1/42744Bujumbura"/>
    <s v="14:00 Choléra"/>
    <n v="2017"/>
    <n v="1"/>
    <m/>
  </r>
  <r>
    <x v="125"/>
    <d v="1899-12-30T08:30:00"/>
    <x v="0"/>
    <s v="Bujumbura"/>
    <s v="1/42745Bujumbura"/>
    <s v="08:30 Education"/>
    <n v="2017"/>
    <n v="1"/>
    <m/>
  </r>
  <r>
    <x v="125"/>
    <d v="1899-12-30T14:00:00"/>
    <x v="21"/>
    <s v="Bujumbura"/>
    <s v="2/42745Bujumbura"/>
    <s v="14:00 Choléra"/>
    <n v="2017"/>
    <n v="1"/>
    <m/>
  </r>
  <r>
    <x v="126"/>
    <d v="1899-12-30T09:00:00"/>
    <x v="10"/>
    <s v="Bujumbura"/>
    <s v="1/42746Bujumbura"/>
    <s v="09:00 Abris/NFI"/>
    <n v="2017"/>
    <n v="1"/>
    <m/>
  </r>
  <r>
    <x v="126"/>
    <d v="1899-12-30T14:00:00"/>
    <x v="21"/>
    <s v="Bujumbura"/>
    <s v="2/42746Bujumbura"/>
    <s v="14:00 Choléra"/>
    <n v="2017"/>
    <n v="1"/>
    <m/>
  </r>
  <r>
    <x v="127"/>
    <d v="1899-12-30T14:00:00"/>
    <x v="14"/>
    <s v="Bujumbura"/>
    <s v="1/42747Bujumbura"/>
    <s v="14:00 Sec Alimentaire"/>
    <n v="2017"/>
    <n v="1"/>
    <m/>
  </r>
  <r>
    <x v="127"/>
    <d v="1899-12-30T14:00:00"/>
    <x v="21"/>
    <s v="Bujumbura"/>
    <s v="2/42747Bujumbura"/>
    <s v="14:00 Choléra"/>
    <n v="2017"/>
    <n v="1"/>
    <m/>
  </r>
  <r>
    <x v="128"/>
    <d v="1899-12-30T14:00:00"/>
    <x v="21"/>
    <s v="Bujumbura"/>
    <s v="1/42748Bujumbura"/>
    <s v="14:00 Choléra"/>
    <n v="2017"/>
    <n v="1"/>
    <m/>
  </r>
  <r>
    <x v="129"/>
    <d v="1899-12-30T14:00:00"/>
    <x v="21"/>
    <s v="Bujumbura"/>
    <s v="1/42751Bujumbura"/>
    <s v="14:00 Choléra"/>
    <n v="2017"/>
    <n v="1"/>
    <m/>
  </r>
  <r>
    <x v="129"/>
    <d v="1899-12-30T14:30:00"/>
    <x v="6"/>
    <s v="Bujumbura"/>
    <s v="2/42751Bujumbura"/>
    <s v="14:30 ISC"/>
    <n v="2017"/>
    <n v="1"/>
    <m/>
  </r>
  <r>
    <x v="130"/>
    <d v="1899-12-30T08:30:00"/>
    <x v="0"/>
    <s v="Bujumbura"/>
    <s v="1/42752Bujumbura"/>
    <s v="08:30 Education"/>
    <n v="2017"/>
    <n v="1"/>
    <m/>
  </r>
  <r>
    <x v="130"/>
    <d v="1899-12-30T09:00:00"/>
    <x v="17"/>
    <s v="Bujumbura"/>
    <s v="2/42752Bujumbura"/>
    <s v="09:00 Protection Enfance"/>
    <n v="2017"/>
    <n v="1"/>
    <m/>
  </r>
  <r>
    <x v="130"/>
    <d v="1899-12-30T10:00:00"/>
    <x v="1"/>
    <s v="Bujumbura"/>
    <s v="3/42752Bujumbura"/>
    <s v="10:00 VBG"/>
    <n v="2017"/>
    <n v="1"/>
    <m/>
  </r>
  <r>
    <x v="130"/>
    <d v="1899-12-30T14:00:00"/>
    <x v="21"/>
    <s v="Bujumbura"/>
    <s v="4/42752Bujumbura"/>
    <s v="14:00 Choléra"/>
    <n v="2017"/>
    <n v="1"/>
    <m/>
  </r>
  <r>
    <x v="131"/>
    <d v="1899-12-30T14:00:00"/>
    <x v="21"/>
    <s v="Bujumbura"/>
    <s v="1/42753Bujumbura"/>
    <s v="14:00 Choléra"/>
    <n v="2017"/>
    <n v="1"/>
    <m/>
  </r>
  <r>
    <x v="132"/>
    <d v="1899-12-30T14:00:00"/>
    <x v="21"/>
    <s v="Bujumbura"/>
    <s v="1/42754Bujumbura"/>
    <s v="14:00 Choléra"/>
    <n v="2017"/>
    <n v="1"/>
    <m/>
  </r>
  <r>
    <x v="133"/>
    <d v="1899-12-30T14:00:00"/>
    <x v="22"/>
    <s v="Bujumbura"/>
    <s v="1/42755Bujumbura"/>
    <s v="14:00 Protection (HRP)"/>
    <n v="2017"/>
    <n v="1"/>
    <m/>
  </r>
  <r>
    <x v="133"/>
    <d v="1899-12-30T14:00:00"/>
    <x v="21"/>
    <s v="Bujumbura"/>
    <s v="2/42755Bujumbura"/>
    <s v="14:00 Choléra"/>
    <n v="2017"/>
    <n v="1"/>
    <m/>
  </r>
  <r>
    <x v="134"/>
    <d v="1899-12-30T15:00:00"/>
    <x v="8"/>
    <s v="Bujumbura"/>
    <s v="1/42758Bujumbura"/>
    <s v="15:00 Protection"/>
    <n v="2017"/>
    <n v="1"/>
    <m/>
  </r>
  <r>
    <x v="135"/>
    <d v="1899-12-30T09:00:00"/>
    <x v="23"/>
    <s v="Bujumbura"/>
    <s v="1/42760Bujumbura"/>
    <s v="09:00 Donors Meeting"/>
    <n v="2017"/>
    <n v="1"/>
    <m/>
  </r>
  <r>
    <x v="135"/>
    <d v="1899-12-30T14:30:00"/>
    <x v="24"/>
    <s v="Bujumbura"/>
    <s v="2/42760Bujumbura"/>
    <s v="14:30 Santé (HRP)"/>
    <n v="2017"/>
    <n v="1"/>
    <m/>
  </r>
  <r>
    <x v="136"/>
    <d v="1899-12-30T10:00:00"/>
    <x v="14"/>
    <s v="Bujumbura"/>
    <s v="1/42761Bujumbura"/>
    <s v="10:00 Sec Alimentaire"/>
    <n v="2017"/>
    <n v="1"/>
    <m/>
  </r>
  <r>
    <x v="136"/>
    <d v="1899-12-30T10:00:00"/>
    <x v="10"/>
    <s v="Bujumbura"/>
    <s v="2/42761Bujumbura"/>
    <s v="10:00 Abris/NFI"/>
    <n v="2017"/>
    <n v="1"/>
    <m/>
  </r>
  <r>
    <x v="136"/>
    <d v="1899-12-30T14:00:00"/>
    <x v="14"/>
    <s v="Bujumbura"/>
    <s v="3/42761Bujumbura"/>
    <s v="14:00 Sec Alimentaire"/>
    <n v="2017"/>
    <n v="1"/>
    <m/>
  </r>
  <r>
    <x v="137"/>
    <d v="1899-12-30T10:00:00"/>
    <x v="5"/>
    <s v="Bujumbura"/>
    <s v="1/42762Bujumbura"/>
    <s v="10:00 Plateforme Nationale"/>
    <n v="2017"/>
    <n v="1"/>
    <m/>
  </r>
  <r>
    <x v="138"/>
    <d v="1899-12-30T14:00:00"/>
    <x v="13"/>
    <s v="Bujumbura"/>
    <s v="1/42765Bujumbura"/>
    <s v="14:00 Nutrition"/>
    <n v="2017"/>
    <n v="1"/>
    <m/>
  </r>
  <r>
    <x v="138"/>
    <d v="1899-12-30T14:30:00"/>
    <x v="6"/>
    <s v="Bujumbura"/>
    <s v="2/42765Bujumbura"/>
    <s v="14:30 ISC"/>
    <n v="2017"/>
    <n v="1"/>
    <m/>
  </r>
  <r>
    <x v="139"/>
    <d v="1899-12-30T10:00:00"/>
    <x v="1"/>
    <s v="Bujumbura"/>
    <s v="1/42766Bujumbura"/>
    <s v="10:00 VBG"/>
    <n v="2017"/>
    <n v="1"/>
    <m/>
  </r>
  <r>
    <x v="139"/>
    <d v="1899-12-30T11:00:00"/>
    <x v="7"/>
    <s v="Bujumbura"/>
    <s v="2/42766Bujumbura"/>
    <s v="11:00 Santé"/>
    <n v="2017"/>
    <n v="1"/>
    <m/>
  </r>
  <r>
    <x v="140"/>
    <d v="1899-12-30T09:00:00"/>
    <x v="10"/>
    <s v="Bujumbura"/>
    <s v="1/42767Bujumbura"/>
    <s v="09:00 Abris/NFI"/>
    <n v="2017"/>
    <n v="2"/>
    <m/>
  </r>
  <r>
    <x v="140"/>
    <d v="1899-12-30T15:00:00"/>
    <x v="25"/>
    <s v="Bujumbura"/>
    <s v="2/42767Bujumbura"/>
    <s v="15:00 ONG/HCT"/>
    <n v="2017"/>
    <n v="2"/>
    <m/>
  </r>
  <r>
    <x v="141"/>
    <d v="1899-12-30T09:00:00"/>
    <x v="3"/>
    <s v="Bujumbura"/>
    <s v="1/42768Bujumbura"/>
    <s v="09:00 HCT"/>
    <n v="2017"/>
    <n v="2"/>
    <m/>
  </r>
  <r>
    <x v="142"/>
    <d v="1899-12-30T10:00:00"/>
    <x v="5"/>
    <s v="Bujumbura"/>
    <s v="1/42776Bujumbura"/>
    <s v="10:00 Plateforme Nationale"/>
    <n v="2017"/>
    <n v="2"/>
    <m/>
  </r>
  <r>
    <x v="143"/>
    <d v="1899-12-30T14:30:00"/>
    <x v="6"/>
    <s v="Bujumbura"/>
    <s v="1/42779Bujumbura"/>
    <s v="14:30 ISC"/>
    <n v="2017"/>
    <n v="2"/>
    <m/>
  </r>
  <r>
    <x v="144"/>
    <d v="1899-12-30T10:00:00"/>
    <x v="1"/>
    <s v="Bujumbura"/>
    <s v="1/42780Bujumbura"/>
    <s v="10:00 VBG"/>
    <n v="2017"/>
    <n v="2"/>
    <m/>
  </r>
  <r>
    <x v="144"/>
    <d v="1899-12-30T11:00:00"/>
    <x v="7"/>
    <s v="Bujumbura"/>
    <s v="2/42780Bujumbura"/>
    <s v="11:00 Santé"/>
    <n v="2017"/>
    <n v="2"/>
    <m/>
  </r>
  <r>
    <x v="145"/>
    <d v="1899-12-30T09:00:00"/>
    <x v="14"/>
    <s v="Bujumbura"/>
    <s v="1/42781Bujumbura"/>
    <s v="09:00 Sec Alimentaire"/>
    <n v="2017"/>
    <n v="2"/>
    <m/>
  </r>
  <r>
    <x v="145"/>
    <d v="1899-12-30T09:00:00"/>
    <x v="10"/>
    <s v="Bujumbura"/>
    <s v="2/42781Bujumbura"/>
    <s v="09:00 Abris/NFI"/>
    <n v="2017"/>
    <n v="2"/>
    <m/>
  </r>
  <r>
    <x v="146"/>
    <d v="1899-12-30T11:00:00"/>
    <x v="7"/>
    <s v="Bujumbura"/>
    <s v="1/42787Bujumbura"/>
    <s v="11:00 Santé"/>
    <n v="2017"/>
    <n v="2"/>
    <m/>
  </r>
  <r>
    <x v="147"/>
    <d v="1899-12-30T09:00:00"/>
    <x v="14"/>
    <s v="Bujumbura"/>
    <s v="1/42788Bujumbura"/>
    <s v="09:00 Sec Alimentaire"/>
    <n v="2017"/>
    <n v="2"/>
    <m/>
  </r>
  <r>
    <x v="147"/>
    <d v="1899-12-30T09:00:00"/>
    <x v="10"/>
    <s v="Bujumbura"/>
    <s v="2/42788Bujumbura"/>
    <s v="09:00 Abris/NFI"/>
    <n v="2017"/>
    <n v="2"/>
    <m/>
  </r>
  <r>
    <x v="148"/>
    <d v="1899-12-30T14:30:00"/>
    <x v="26"/>
    <s v="Bujumbura"/>
    <s v="1/42789Bujumbura"/>
    <s v="14:30 Coordination générale"/>
    <n v="2017"/>
    <n v="2"/>
    <m/>
  </r>
  <r>
    <x v="149"/>
    <d v="1899-12-30T10:00:00"/>
    <x v="5"/>
    <s v="Bujumbura"/>
    <s v="1/42790Bujumbura"/>
    <s v="10:00 Plateforme Nationale"/>
    <n v="2017"/>
    <n v="2"/>
    <m/>
  </r>
  <r>
    <x v="149"/>
    <d v="1899-12-30T10:00:00"/>
    <x v="5"/>
    <s v="Bujumbura"/>
    <s v="2/42790Bujumbura"/>
    <s v="10:00 Plateforme Nationale"/>
    <n v="2017"/>
    <n v="2"/>
    <m/>
  </r>
  <r>
    <x v="150"/>
    <d v="1899-12-30T14:30:00"/>
    <x v="6"/>
    <s v="Bujumbura"/>
    <s v="1/42793Bujumbura"/>
    <s v="14:30 ISC"/>
    <n v="2017"/>
    <n v="2"/>
    <m/>
  </r>
  <r>
    <x v="151"/>
    <d v="1899-12-30T09:00:00"/>
    <x v="20"/>
    <s v="Bujumbura"/>
    <s v="1/42794Bujumbura"/>
    <s v="09:00 EHA"/>
    <n v="2017"/>
    <n v="2"/>
    <m/>
  </r>
  <r>
    <x v="151"/>
    <d v="1899-12-30T10:00:00"/>
    <x v="1"/>
    <s v="Bujumbura"/>
    <s v="2/42794Bujumbura"/>
    <s v="10:00 VBG"/>
    <n v="2017"/>
    <n v="2"/>
    <m/>
  </r>
  <r>
    <x v="152"/>
    <d v="1899-12-30T09:00:00"/>
    <x v="3"/>
    <s v="Bujumbura"/>
    <s v="1/42795Bujumbura"/>
    <s v="09:00 HCT"/>
    <n v="2017"/>
    <n v="3"/>
    <m/>
  </r>
  <r>
    <x v="153"/>
    <d v="1899-12-30T14:30:00"/>
    <x v="17"/>
    <s v="Bujumbura"/>
    <s v="1/42810Bujumbura"/>
    <s v="14:30 Protection Enfance"/>
    <n v="2017"/>
    <n v="3"/>
    <m/>
  </r>
  <r>
    <x v="154"/>
    <d v="1899-12-30T14:00:00"/>
    <x v="6"/>
    <s v="Bujumbura"/>
    <s v="1/42814Bujumbura"/>
    <s v="14:00 ISC"/>
    <n v="2017"/>
    <n v="3"/>
    <m/>
  </r>
  <r>
    <x v="155"/>
    <d v="1899-12-30T14:00:00"/>
    <x v="21"/>
    <s v="Bujumbura"/>
    <s v="1/42817Bujumbura"/>
    <s v="14:00 Choléra"/>
    <n v="2017"/>
    <n v="3"/>
    <m/>
  </r>
  <r>
    <x v="156"/>
    <d v="1899-12-30T09:00:00"/>
    <x v="3"/>
    <s v="Bujumbura"/>
    <s v="1/42832Bujumbura"/>
    <s v="09:00 HCT"/>
    <n v="2017"/>
    <n v="4"/>
    <m/>
  </r>
  <r>
    <x v="157"/>
    <d v="1899-12-30T11:00:00"/>
    <x v="23"/>
    <s v="Bujumbura"/>
    <s v="1/42835Bujumbura"/>
    <s v="11:00 Donors Meeting"/>
    <n v="2017"/>
    <n v="4"/>
    <m/>
  </r>
  <r>
    <x v="157"/>
    <d v="1899-12-30T14:30:00"/>
    <x v="6"/>
    <s v="Bujumbura"/>
    <s v="2/42835Bujumbura"/>
    <s v="14:30 ISC"/>
    <n v="2017"/>
    <n v="4"/>
    <m/>
  </r>
  <r>
    <x v="158"/>
    <d v="1899-12-30T10:00:00"/>
    <x v="1"/>
    <s v="Bujumbura"/>
    <s v="1/42836Bujumbura"/>
    <s v="10:00 VBG"/>
    <n v="2017"/>
    <n v="4"/>
    <m/>
  </r>
  <r>
    <x v="158"/>
    <d v="1899-12-30T11:00:00"/>
    <x v="7"/>
    <s v="Bujumbura"/>
    <s v="2/42836Bujumbura"/>
    <s v="11:00 Santé"/>
    <n v="2017"/>
    <n v="4"/>
    <m/>
  </r>
  <r>
    <x v="159"/>
    <d v="1899-12-30T09:00:00"/>
    <x v="10"/>
    <s v="Bujumbura"/>
    <s v="1/42837Bujumbura"/>
    <s v="09:00 Abris/NFI"/>
    <n v="2017"/>
    <n v="4"/>
    <m/>
  </r>
  <r>
    <x v="159"/>
    <d v="1899-12-30T10:00:00"/>
    <x v="18"/>
    <s v="Bujumbura"/>
    <s v="2/42837Bujumbura"/>
    <s v="10:00 Logistique"/>
    <n v="2017"/>
    <n v="4"/>
    <m/>
  </r>
  <r>
    <x v="159"/>
    <d v="1899-12-30T10:00:00"/>
    <x v="14"/>
    <s v="Bujumbura"/>
    <s v="3/42837Bujumbura"/>
    <s v="10:00 Sec Alimentaire"/>
    <n v="2017"/>
    <n v="4"/>
    <m/>
  </r>
  <r>
    <x v="159"/>
    <d v="1899-12-30T14:30:00"/>
    <x v="8"/>
    <s v="Bujumbura"/>
    <s v="4/42837Bujumbura"/>
    <s v="14:30 Protection"/>
    <n v="2017"/>
    <n v="4"/>
    <m/>
  </r>
  <r>
    <x v="160"/>
    <d v="1899-12-30T09:00:00"/>
    <x v="14"/>
    <s v="Bujumbura"/>
    <s v="1/42838Bujumbura"/>
    <s v="09:00 Sec Alimentaire"/>
    <n v="2017"/>
    <n v="4"/>
    <m/>
  </r>
  <r>
    <x v="160"/>
    <d v="1899-12-30T09:30:00"/>
    <x v="17"/>
    <s v="Bujumbura"/>
    <s v="2/42838Bujumbura"/>
    <s v="09:30 Protection Enfance"/>
    <n v="2017"/>
    <n v="4"/>
    <m/>
  </r>
  <r>
    <x v="160"/>
    <d v="1899-12-30T10:00:00"/>
    <x v="27"/>
    <s v="Bujumbura"/>
    <s v="3/42838Bujumbura"/>
    <s v="10:00 Relèvement Précoce"/>
    <n v="2017"/>
    <n v="4"/>
    <m/>
  </r>
  <r>
    <x v="160"/>
    <d v="1899-12-30T14:30:00"/>
    <x v="28"/>
    <s v="Bujumbura"/>
    <s v="4/42838Bujumbura"/>
    <s v="14:30 Migration"/>
    <n v="2017"/>
    <n v="4"/>
    <m/>
  </r>
  <r>
    <x v="161"/>
    <d v="1899-12-30T10:00:00"/>
    <x v="5"/>
    <s v="Bujumbura"/>
    <s v="1/42839Bujumbura"/>
    <s v="10:00 Plateforme Nationale"/>
    <n v="2017"/>
    <n v="4"/>
    <m/>
  </r>
  <r>
    <x v="162"/>
    <d v="1899-12-30T10:00:00"/>
    <x v="13"/>
    <s v="Bujumbura"/>
    <s v="1/42843Bujumbura"/>
    <s v="10:00 Nutrition"/>
    <n v="2017"/>
    <n v="4"/>
    <m/>
  </r>
  <r>
    <x v="163"/>
    <d v="1899-12-30T09:00:00"/>
    <x v="29"/>
    <s v="Bujumbura"/>
    <s v="1/42844Bujumbura"/>
    <s v="09:00 ERP"/>
    <n v="2017"/>
    <n v="4"/>
    <m/>
  </r>
  <r>
    <x v="164"/>
    <d v="1899-12-30T09:00:00"/>
    <x v="30"/>
    <s v="Bujumbura"/>
    <s v="1/42846Bujumbura"/>
    <s v="09:00 Accès Hum"/>
    <n v="2017"/>
    <n v="4"/>
    <m/>
  </r>
  <r>
    <x v="165"/>
    <d v="1899-12-30T14:30:00"/>
    <x v="6"/>
    <s v="Bujumbura"/>
    <s v="1/42849Bujumbura"/>
    <s v="14:30 ISC"/>
    <n v="2017"/>
    <n v="4"/>
    <m/>
  </r>
  <r>
    <x v="166"/>
    <d v="1899-12-30T08:30:00"/>
    <x v="0"/>
    <s v="Bujumbura"/>
    <s v="1/42850Bujumbura"/>
    <s v="08:30 Education"/>
    <n v="2017"/>
    <n v="4"/>
    <m/>
  </r>
  <r>
    <x v="166"/>
    <d v="1899-12-30T08:30:00"/>
    <x v="11"/>
    <s v="Bujumbura"/>
    <s v="2/42850Bujumbura"/>
    <s v="08:30 Cash transfer"/>
    <n v="2017"/>
    <n v="4"/>
    <m/>
  </r>
  <r>
    <x v="166"/>
    <d v="1899-12-30T09:00:00"/>
    <x v="20"/>
    <s v="Bujumbura"/>
    <s v="3/42850Bujumbura"/>
    <s v="09:00 EHA"/>
    <n v="2017"/>
    <n v="4"/>
    <m/>
  </r>
  <r>
    <x v="166"/>
    <d v="1899-12-30T10:00:00"/>
    <x v="1"/>
    <s v="Bujumbura"/>
    <s v="4/42850Bujumbura"/>
    <s v="10:00 VBG"/>
    <n v="2017"/>
    <n v="4"/>
    <m/>
  </r>
  <r>
    <x v="166"/>
    <d v="1899-12-30T14:00:00"/>
    <x v="26"/>
    <s v="Bujumbura"/>
    <s v="5/42850Bujumbura"/>
    <s v="14:00 Coordination générale"/>
    <n v="2017"/>
    <n v="4"/>
    <m/>
  </r>
  <r>
    <x v="167"/>
    <d v="1899-12-30T09:00:00"/>
    <x v="10"/>
    <s v="Bujumbura"/>
    <s v="1/42851Bujumbura"/>
    <s v="09:00 Abris/NFI"/>
    <n v="2017"/>
    <n v="4"/>
    <m/>
  </r>
  <r>
    <x v="168"/>
    <d v="1899-12-30T09:30:00"/>
    <x v="17"/>
    <s v="Bujumbura"/>
    <s v="1/42852Bujumbura"/>
    <s v="09:30 Protection Enfance"/>
    <n v="2017"/>
    <n v="4"/>
    <m/>
  </r>
  <r>
    <x v="169"/>
    <d v="1899-12-30T10:00:00"/>
    <x v="5"/>
    <s v="Bujumbura"/>
    <s v="1/42853Bujumbura"/>
    <s v="10:00 Plateforme Nationale"/>
    <n v="2017"/>
    <n v="4"/>
    <m/>
  </r>
  <r>
    <x v="170"/>
    <d v="1899-12-30T09:00:00"/>
    <x v="17"/>
    <s v="Bujumbura"/>
    <s v="1/42859Bujumbura"/>
    <s v="09:00 Protection Enfance"/>
    <n v="2017"/>
    <n v="5"/>
    <m/>
  </r>
  <r>
    <x v="171"/>
    <d v="1899-12-30T09:00:00"/>
    <x v="14"/>
    <m/>
    <s v="0/42863"/>
    <s v="09:00 Sec Alimentaire"/>
    <n v="2017"/>
    <n v="5"/>
    <m/>
  </r>
  <r>
    <x v="171"/>
    <d v="1899-12-30T14:30:00"/>
    <x v="6"/>
    <s v="Bujumbura"/>
    <s v="1/42863Bujumbura"/>
    <s v="14:30 ISC"/>
    <n v="2017"/>
    <n v="5"/>
    <m/>
  </r>
  <r>
    <x v="172"/>
    <d v="1899-12-30T10:00:00"/>
    <x v="1"/>
    <s v="Bujumbura"/>
    <s v="1/42864Bujumbura"/>
    <s v="10:00 VBG"/>
    <n v="2017"/>
    <n v="5"/>
    <m/>
  </r>
  <r>
    <x v="172"/>
    <d v="1899-12-30T11:00:00"/>
    <x v="7"/>
    <s v="Bujumbura"/>
    <s v="2/42864Bujumbura"/>
    <s v="11:00 Santé"/>
    <n v="2017"/>
    <n v="5"/>
    <m/>
  </r>
  <r>
    <x v="173"/>
    <d v="1899-12-30T09:00:00"/>
    <x v="14"/>
    <s v="Bujumbura"/>
    <s v="1/42865Bujumbura"/>
    <s v="09:00 Sec Alimentaire"/>
    <n v="2017"/>
    <n v="5"/>
    <m/>
  </r>
  <r>
    <x v="173"/>
    <d v="1899-12-30T14:30:00"/>
    <x v="8"/>
    <s v="Bujumbura"/>
    <s v="2/42865Bujumbura"/>
    <s v="14:30 Protection"/>
    <n v="2017"/>
    <n v="5"/>
    <m/>
  </r>
  <r>
    <x v="174"/>
    <d v="1899-12-30T14:30:00"/>
    <x v="31"/>
    <s v="Bujumbura"/>
    <s v="1/42866Bujumbura"/>
    <s v="14:30 Renf Capacites_Eval"/>
    <n v="2017"/>
    <n v="5"/>
    <m/>
  </r>
  <r>
    <x v="175"/>
    <d v="1899-12-30T08:30:00"/>
    <x v="3"/>
    <s v="Bujumbura"/>
    <s v="1/42867Bujumbura"/>
    <s v="08:30 HCT"/>
    <n v="2017"/>
    <n v="5"/>
    <m/>
  </r>
  <r>
    <x v="175"/>
    <d v="1899-12-30T11:00:00"/>
    <x v="32"/>
    <s v="Bujumbura"/>
    <s v="2/42867Bujumbura"/>
    <s v="11:00 Forum de coordination"/>
    <n v="2017"/>
    <n v="5"/>
    <m/>
  </r>
  <r>
    <x v="176"/>
    <d v="1899-12-30T08:30:00"/>
    <x v="0"/>
    <s v="Bujumbura"/>
    <s v="1/42871Bujumbura"/>
    <s v="08:30 Education"/>
    <n v="2017"/>
    <n v="5"/>
    <m/>
  </r>
  <r>
    <x v="176"/>
    <d v="1899-12-30T09:00:00"/>
    <x v="33"/>
    <s v="Bujumbura"/>
    <s v="2/42871Bujumbura"/>
    <s v="09:00 Analyse des Risques"/>
    <n v="2017"/>
    <n v="5"/>
    <m/>
  </r>
  <r>
    <x v="176"/>
    <d v="1899-12-30T10:00:00"/>
    <x v="13"/>
    <s v="Bujumbura"/>
    <s v="3/42871Bujumbura"/>
    <s v="10:00 Nutrition"/>
    <n v="2017"/>
    <n v="5"/>
    <m/>
  </r>
  <r>
    <x v="177"/>
    <d v="1899-12-30T09:00:00"/>
    <x v="10"/>
    <s v="Bujumbura"/>
    <s v="1/42872Bujumbura"/>
    <s v="09:00 Abris/NFI"/>
    <n v="2017"/>
    <n v="5"/>
    <m/>
  </r>
  <r>
    <x v="177"/>
    <d v="1899-12-30T10:00:00"/>
    <x v="18"/>
    <s v="Bujumbura"/>
    <s v="2/42872Bujumbura"/>
    <s v="10:00 Logistique"/>
    <n v="2017"/>
    <n v="5"/>
    <m/>
  </r>
  <r>
    <x v="178"/>
    <d v="1899-12-30T10:00:00"/>
    <x v="5"/>
    <s v="Bujumbura"/>
    <s v="1/42874Bujumbura"/>
    <s v="10:00 Plateforme Nationale"/>
    <n v="2017"/>
    <n v="5"/>
    <m/>
  </r>
  <r>
    <x v="179"/>
    <d v="1899-12-30T14:30:00"/>
    <x v="6"/>
    <s v="Bujumbura"/>
    <s v="1/42877Bujumbura"/>
    <s v="14:30 ISC"/>
    <n v="2017"/>
    <n v="5"/>
    <m/>
  </r>
  <r>
    <x v="180"/>
    <d v="1899-12-30T09:00:00"/>
    <x v="34"/>
    <s v="Bujumbura"/>
    <s v="1/42878Bujumbura"/>
    <s v="09:00 Protection transversale"/>
    <n v="2017"/>
    <n v="5"/>
    <m/>
  </r>
  <r>
    <x v="180"/>
    <d v="1899-12-30T10:00:00"/>
    <x v="1"/>
    <s v="Bujumbura"/>
    <s v="2/42878Bujumbura"/>
    <s v="10:00 VBG"/>
    <n v="2017"/>
    <n v="5"/>
    <m/>
  </r>
  <r>
    <x v="181"/>
    <d v="1899-12-30T09:00:00"/>
    <x v="34"/>
    <s v="Bujumbura"/>
    <s v="1/42879Bujumbura"/>
    <s v="09:00 Protection transversale"/>
    <n v="2017"/>
    <n v="5"/>
    <m/>
  </r>
  <r>
    <x v="181"/>
    <d v="1899-12-30T14:00:00"/>
    <x v="35"/>
    <s v="Bujumbura"/>
    <s v="2/42879Bujumbura"/>
    <s v="14:00 ICT"/>
    <n v="2017"/>
    <n v="5"/>
    <m/>
  </r>
  <r>
    <x v="182"/>
    <d v="1899-12-30T09:00:00"/>
    <x v="20"/>
    <s v="Bujumbura"/>
    <s v="1/42885Bujumbura"/>
    <s v="09:00 EHA"/>
    <n v="2017"/>
    <n v="5"/>
    <m/>
  </r>
  <r>
    <x v="183"/>
    <d v="1899-12-30T09:00:00"/>
    <x v="10"/>
    <s v="Bujumbura"/>
    <s v="1/42886Bujumbura"/>
    <s v="09:00 Abris/NFI"/>
    <n v="2017"/>
    <n v="5"/>
    <m/>
  </r>
  <r>
    <x v="183"/>
    <d v="1899-12-30T10:00:00"/>
    <x v="14"/>
    <s v="Bujumbura"/>
    <s v="2/42886bujumbura"/>
    <s v="10:00 Sec Alimentaire"/>
    <n v="2017"/>
    <n v="5"/>
    <m/>
  </r>
  <r>
    <x v="184"/>
    <d v="1899-12-30T09:00:00"/>
    <x v="11"/>
    <s v="Bujumbura"/>
    <s v="1/42887Bujumbura"/>
    <s v="09:00 Cash transfer"/>
    <n v="2017"/>
    <n v="6"/>
    <m/>
  </r>
  <r>
    <x v="185"/>
    <d v="1899-12-30T10:00:00"/>
    <x v="5"/>
    <s v="Bujumbura"/>
    <s v="1/42888Bujumbura"/>
    <s v="10:00 Plateforme Nationale"/>
    <n v="2017"/>
    <n v="6"/>
    <m/>
  </r>
  <r>
    <x v="186"/>
    <d v="1899-12-30T14:30:00"/>
    <x v="6"/>
    <s v="Bujumbura"/>
    <s v="1/42891Bujumbura"/>
    <s v="14:30 ISC"/>
    <n v="2017"/>
    <n v="6"/>
    <m/>
  </r>
  <r>
    <x v="187"/>
    <d v="1899-12-30T08:30:00"/>
    <x v="0"/>
    <s v="Bujumbura"/>
    <s v="1/42892Bujumbura"/>
    <s v="08:30 Education"/>
    <n v="2017"/>
    <n v="6"/>
    <m/>
  </r>
  <r>
    <x v="188"/>
    <d v="1899-12-30T09:00:00"/>
    <x v="17"/>
    <s v="Bujumbura"/>
    <s v="1/42894Bujumbura"/>
    <s v="09:00 Protection Enfance"/>
    <n v="2017"/>
    <n v="6"/>
    <m/>
  </r>
  <r>
    <x v="189"/>
    <d v="1899-12-30T09:00:00"/>
    <x v="34"/>
    <s v="Bujumbura"/>
    <s v="1/42899Bujumbura"/>
    <s v="09:00 Protection transversale"/>
    <n v="2017"/>
    <n v="6"/>
    <m/>
  </r>
  <r>
    <x v="190"/>
    <d v="1899-12-30T14:30:00"/>
    <x v="1"/>
    <s v="Bujumbura"/>
    <s v="1/42900Bujumbura"/>
    <s v="14:30 VBG"/>
    <n v="2017"/>
    <n v="6"/>
    <m/>
  </r>
  <r>
    <x v="191"/>
    <d v="1899-12-30T10:00:00"/>
    <x v="5"/>
    <s v="Bujumbura"/>
    <s v="1/42902Bujumbura"/>
    <s v="10:00 Plateforme Nationale"/>
    <n v="2017"/>
    <n v="6"/>
    <m/>
  </r>
  <r>
    <x v="192"/>
    <d v="1899-12-30T10:00:00"/>
    <x v="13"/>
    <s v="Bujumbura"/>
    <s v="1/42906Bujumbura"/>
    <s v="10:00 Nutrition"/>
    <n v="2017"/>
    <n v="6"/>
    <m/>
  </r>
  <r>
    <x v="193"/>
    <d v="1899-12-30T14:30:00"/>
    <x v="8"/>
    <s v="Bujumbura"/>
    <s v="1/42907Bujumbura"/>
    <s v="14:30 Protection"/>
    <n v="2017"/>
    <n v="6"/>
    <m/>
  </r>
  <r>
    <x v="194"/>
    <d v="1899-12-30T09:00:00"/>
    <x v="3"/>
    <s v="Bujumbura"/>
    <s v="1/42908Bujumbura"/>
    <s v="09:00 HCT"/>
    <n v="2017"/>
    <n v="6"/>
    <m/>
  </r>
  <r>
    <x v="194"/>
    <d v="1899-12-30T14:30:00"/>
    <x v="6"/>
    <s v="Bujumbura"/>
    <s v="2/42908Bujumbura"/>
    <s v="14:30 ISC"/>
    <n v="2017"/>
    <n v="6"/>
    <m/>
  </r>
  <r>
    <x v="195"/>
    <d v="1899-12-30T08:30:00"/>
    <x v="0"/>
    <s v="Bujumbura"/>
    <s v="1/42913Bujumbura"/>
    <s v="08:30 Education"/>
    <n v="2017"/>
    <n v="6"/>
    <m/>
  </r>
  <r>
    <x v="195"/>
    <d v="1899-12-30T09:00:00"/>
    <x v="20"/>
    <s v="Bujumbura"/>
    <s v="2/42913Bujumbura"/>
    <s v="09:00 EHA"/>
    <n v="2017"/>
    <n v="6"/>
    <m/>
  </r>
  <r>
    <x v="196"/>
    <d v="1899-12-30T09:00:00"/>
    <x v="10"/>
    <s v="Bujumbura"/>
    <s v="1/42914Bujumbura"/>
    <s v="09:00 Abris/NFI"/>
    <n v="2017"/>
    <n v="6"/>
    <m/>
  </r>
  <r>
    <x v="196"/>
    <d v="1899-12-30T10:00:00"/>
    <x v="14"/>
    <s v="Bujumbura"/>
    <s v="2/42914Bujumbura"/>
    <s v="10:00 Sec Alimentaire"/>
    <n v="2017"/>
    <n v="6"/>
    <m/>
  </r>
  <r>
    <x v="197"/>
    <d v="1899-12-30T10:00:00"/>
    <x v="5"/>
    <s v="Bujumbura"/>
    <s v="1/42916Bujumbura"/>
    <s v="10:00 Plateforme Nationale"/>
    <n v="2017"/>
    <n v="6"/>
    <m/>
  </r>
  <r>
    <x v="198"/>
    <d v="1899-12-30T14:30:00"/>
    <x v="6"/>
    <s v="Bujumbura"/>
    <s v="1/42920Bujumbura"/>
    <s v="14:30 ISC"/>
    <n v="2017"/>
    <n v="7"/>
    <m/>
  </r>
  <r>
    <x v="199"/>
    <d v="1899-12-30T09:00:00"/>
    <x v="10"/>
    <s v="Bujumbura"/>
    <s v="1/42921Bujumbura"/>
    <s v="09:00 Abris/NFI"/>
    <n v="2017"/>
    <n v="7"/>
    <m/>
  </r>
  <r>
    <x v="200"/>
    <d v="1899-12-30T09:00:00"/>
    <x v="17"/>
    <s v="Bujumbura"/>
    <s v="1/42922Bujumbura"/>
    <s v="09:00 Protection Enfance"/>
    <n v="2017"/>
    <n v="7"/>
    <m/>
  </r>
  <r>
    <x v="200"/>
    <d v="1899-12-30T10:00:00"/>
    <x v="36"/>
    <s v="Bujumbura"/>
    <s v="2/42922Bujumbura"/>
    <s v="10:00 Relèvement précoce/Solutions durables"/>
    <n v="2017"/>
    <n v="7"/>
    <m/>
  </r>
  <r>
    <x v="201"/>
    <d v="1899-12-30T14:00:00"/>
    <x v="14"/>
    <s v="Bujumbura"/>
    <s v="1/42926Bujumbura"/>
    <s v="14:00 Sec Alimentaire"/>
    <n v="2017"/>
    <n v="7"/>
    <m/>
  </r>
  <r>
    <x v="202"/>
    <d v="1899-12-30T08:30:00"/>
    <x v="0"/>
    <s v="Bujumbura"/>
    <s v="1/42927Bujumbura"/>
    <s v="08:30 Education"/>
    <n v="2017"/>
    <n v="7"/>
    <m/>
  </r>
  <r>
    <x v="202"/>
    <d v="1899-12-30T10:00:00"/>
    <x v="1"/>
    <s v="Bujumbura"/>
    <s v="2/42927Bujumbura"/>
    <s v="10:00 VBG"/>
    <n v="2017"/>
    <n v="7"/>
    <m/>
  </r>
  <r>
    <x v="202"/>
    <d v="1899-12-30T11:00:00"/>
    <x v="7"/>
    <s v="Bujumbura"/>
    <s v="3/42927Bujumbura"/>
    <s v="11:00 santé"/>
    <n v="2017"/>
    <n v="7"/>
    <m/>
  </r>
  <r>
    <x v="203"/>
    <d v="1899-12-30T09:00:00"/>
    <x v="37"/>
    <s v="Bujumbura"/>
    <s v="1/42929Bujumbura"/>
    <s v="09:00 Revision du HRP"/>
    <n v="2017"/>
    <n v="7"/>
    <m/>
  </r>
  <r>
    <x v="203"/>
    <d v="1899-12-30T14:00:00"/>
    <x v="38"/>
    <s v="Bujumbura"/>
    <s v="2/42929Bujumbura"/>
    <s v="14:00 Mobilisation des ressources"/>
    <n v="2017"/>
    <n v="7"/>
    <m/>
  </r>
  <r>
    <x v="204"/>
    <d v="1899-12-30T14:30:00"/>
    <x v="6"/>
    <s v="Bujumbura"/>
    <s v="1/42933Bujumbura"/>
    <s v="14:30 ISC"/>
    <n v="2017"/>
    <n v="7"/>
    <m/>
  </r>
  <r>
    <x v="205"/>
    <d v="1899-12-30T09:00:00"/>
    <x v="39"/>
    <s v="Bujumbura"/>
    <s v="1/42934Bujumbura"/>
    <s v="09:00 RC/ONG"/>
    <n v="2017"/>
    <n v="7"/>
    <m/>
  </r>
  <r>
    <x v="206"/>
    <d v="1899-12-30T09:00:00"/>
    <x v="10"/>
    <s v="Bujumbura"/>
    <s v="1/42935Bujumbura"/>
    <s v="09:00 Abris/NFI"/>
    <n v="2017"/>
    <n v="7"/>
    <m/>
  </r>
  <r>
    <x v="206"/>
    <d v="1899-12-30T14:30:00"/>
    <x v="8"/>
    <s v="Bujumbura"/>
    <s v="2/42935Bujumbura"/>
    <s v="14:30 Protection"/>
    <n v="2017"/>
    <n v="7"/>
    <m/>
  </r>
  <r>
    <x v="207"/>
    <d v="1899-12-30T09:00:00"/>
    <x v="29"/>
    <s v="Bujumbura"/>
    <s v="1/42936Bujumbura"/>
    <s v="09:00 ERP"/>
    <n v="2017"/>
    <n v="7"/>
    <m/>
  </r>
  <r>
    <x v="207"/>
    <d v="1899-12-30T09:00:00"/>
    <x v="17"/>
    <s v="Bujumbura"/>
    <s v="2/42936Bujumbura"/>
    <s v="09:00 Protection Enfance"/>
    <n v="2017"/>
    <n v="7"/>
    <m/>
  </r>
  <r>
    <x v="207"/>
    <d v="1899-12-30T10:00:00"/>
    <x v="36"/>
    <s v="Bujumbura"/>
    <s v="3/42936Bujumbura"/>
    <s v="10:00 Relèvement précoce/Solutions durables"/>
    <n v="2017"/>
    <n v="7"/>
    <m/>
  </r>
  <r>
    <x v="208"/>
    <d v="1899-12-30T10:00:00"/>
    <x v="30"/>
    <s v="Bujumbura"/>
    <s v="1/42940Bujumbura"/>
    <s v="10:00 Accès Hum"/>
    <n v="2017"/>
    <n v="7"/>
    <m/>
  </r>
  <r>
    <x v="209"/>
    <d v="1899-12-30T09:00:00"/>
    <x v="40"/>
    <s v="Bujumbura"/>
    <s v="1/42941Bujumbura"/>
    <s v="09:00 CWG_Transfert monetaire"/>
    <n v="2017"/>
    <n v="7"/>
    <m/>
  </r>
  <r>
    <x v="209"/>
    <d v="1899-12-30T09:00:00"/>
    <x v="20"/>
    <s v="Bujumbura"/>
    <s v="2/42941Bujumbura"/>
    <s v="09:00 EHA"/>
    <n v="2017"/>
    <n v="7"/>
    <m/>
  </r>
  <r>
    <x v="210"/>
    <d v="1899-12-30T10:00:00"/>
    <x v="14"/>
    <s v="Bujumbura"/>
    <s v="1/42942Bujumbura"/>
    <s v="10:00 Sec Alimentaire"/>
    <n v="2017"/>
    <n v="7"/>
    <m/>
  </r>
  <r>
    <x v="211"/>
    <d v="1899-12-30T10:00:00"/>
    <x v="5"/>
    <s v="Bujumbura"/>
    <s v="1/42944Bujumbura"/>
    <s v="10:00 Plateforme Nationale"/>
    <n v="2017"/>
    <n v="7"/>
    <m/>
  </r>
  <r>
    <x v="212"/>
    <d v="1899-12-30T14:30:00"/>
    <x v="6"/>
    <s v="Bujumbura"/>
    <s v="1/42947Bujumbura"/>
    <s v="14:30 ISC"/>
    <n v="2017"/>
    <n v="7"/>
    <m/>
  </r>
  <r>
    <x v="213"/>
    <d v="1899-12-30T09:00:00"/>
    <x v="3"/>
    <s v="Bujumbura"/>
    <s v="1/42950Bujumbura"/>
    <s v="09:00 HCT"/>
    <n v="2017"/>
    <n v="8"/>
    <m/>
  </r>
  <r>
    <x v="214"/>
    <d v="1899-12-30T14:30:00"/>
    <x v="6"/>
    <s v="Bujumbura"/>
    <s v="1/42954Bujumbura"/>
    <s v="14:30 ISC"/>
    <n v="2017"/>
    <n v="8"/>
    <m/>
  </r>
  <r>
    <x v="215"/>
    <d v="1899-12-30T08:30:00"/>
    <x v="0"/>
    <s v="Bujumbura"/>
    <s v="1/42955Bujumbura"/>
    <s v="08:30 Education"/>
    <n v="2017"/>
    <n v="8"/>
    <m/>
  </r>
  <r>
    <x v="215"/>
    <d v="1899-12-30T10:00:00"/>
    <x v="1"/>
    <s v="Bujumbura"/>
    <s v="2/42955Bujumbura"/>
    <s v="10:00 VBG"/>
    <n v="2017"/>
    <n v="8"/>
    <m/>
  </r>
  <r>
    <x v="215"/>
    <d v="1899-12-30T11:00:00"/>
    <x v="7"/>
    <s v="Bujumbura"/>
    <s v="3/42955Bujumbura"/>
    <s v="11:00 Santé"/>
    <n v="2017"/>
    <n v="8"/>
    <m/>
  </r>
  <r>
    <x v="216"/>
    <d v="1899-12-30T09:00:00"/>
    <x v="17"/>
    <s v="Bujumbura"/>
    <s v="1/42957Bujumbura"/>
    <s v="09:00 Protection Enfance"/>
    <n v="2017"/>
    <n v="8"/>
    <m/>
  </r>
  <r>
    <x v="217"/>
    <d v="1899-12-30T09:00:00"/>
    <x v="10"/>
    <s v="Bujumbura"/>
    <s v="1/42963Bujumbura"/>
    <s v="09:00 Abris/NFI"/>
    <n v="2017"/>
    <n v="8"/>
    <m/>
  </r>
  <r>
    <x v="218"/>
    <d v="1899-12-30T10:00:00"/>
    <x v="29"/>
    <s v="Bujumbura"/>
    <s v="1/42965Bujumbura"/>
    <s v="10:00 ERP"/>
    <n v="2017"/>
    <n v="8"/>
    <m/>
  </r>
  <r>
    <x v="218"/>
    <d v="1899-12-30T10:00:00"/>
    <x v="5"/>
    <s v="Bujumbura"/>
    <s v="2/42965Bujumbura"/>
    <s v="10:00 Plateforme Nationale"/>
    <n v="2017"/>
    <n v="8"/>
    <m/>
  </r>
  <r>
    <x v="219"/>
    <d v="1899-12-30T14:30:00"/>
    <x v="6"/>
    <s v="Bujumbura"/>
    <s v="1/42968Bujumbura"/>
    <s v="14:30 ISC"/>
    <n v="2017"/>
    <n v="8"/>
    <m/>
  </r>
  <r>
    <x v="220"/>
    <d v="1899-12-30T10:00:00"/>
    <x v="1"/>
    <s v="Bujumbura"/>
    <s v="1/42969Bujumbura"/>
    <s v="10:00 VBG"/>
    <n v="2017"/>
    <n v="8"/>
    <m/>
  </r>
  <r>
    <x v="221"/>
    <d v="1899-12-30T09:00:00"/>
    <x v="17"/>
    <s v="Bujumbura"/>
    <s v="1/42971Bujumbura"/>
    <s v="09:00 Protection Enfance"/>
    <n v="2017"/>
    <n v="8"/>
    <m/>
  </r>
  <r>
    <x v="221"/>
    <d v="1899-12-30T14:30:00"/>
    <x v="8"/>
    <s v="Bujumbura"/>
    <s v="2/42971Bujumbura"/>
    <s v="14:30 Protection"/>
    <n v="2017"/>
    <n v="8"/>
    <m/>
  </r>
  <r>
    <x v="222"/>
    <d v="1899-12-30T09:00:00"/>
    <x v="20"/>
    <s v="Bujumbura"/>
    <s v="1/42976Bujumbura"/>
    <s v="09:00 EHA"/>
    <n v="2017"/>
    <n v="8"/>
    <m/>
  </r>
  <r>
    <x v="223"/>
    <d v="1899-12-30T09:00:00"/>
    <x v="10"/>
    <s v="Bujumbura"/>
    <s v="1/42977Bujumbura"/>
    <s v="09:00 Abris/NFI"/>
    <n v="2017"/>
    <n v="8"/>
    <m/>
  </r>
  <r>
    <x v="223"/>
    <d v="1899-12-30T09:00:00"/>
    <x v="14"/>
    <s v="Bujumbura"/>
    <s v="2/42977Bujumbura"/>
    <s v="09:00 Sec Alimentaire"/>
    <n v="2017"/>
    <n v="8"/>
    <m/>
  </r>
  <r>
    <x v="224"/>
    <d v="1899-12-30T11:00:00"/>
    <x v="7"/>
    <s v="Bujumbura"/>
    <s v="1/42978Bujumbura"/>
    <s v="11:00 Santé"/>
    <n v="2017"/>
    <n v="8"/>
    <m/>
  </r>
  <r>
    <x v="225"/>
    <d v="1899-12-30T14:30:00"/>
    <x v="6"/>
    <s v="Bujumbura"/>
    <s v="1/42982Bujumbura"/>
    <s v="14:30 ISC"/>
    <n v="2017"/>
    <n v="9"/>
    <m/>
  </r>
  <r>
    <x v="226"/>
    <d v="1899-12-30T08:30:00"/>
    <x v="0"/>
    <s v="Bujumbura"/>
    <s v="1/42983Bujumbura"/>
    <s v="08:30 Education"/>
    <n v="2017"/>
    <n v="9"/>
    <m/>
  </r>
  <r>
    <x v="226"/>
    <d v="1899-12-30T10:00:00"/>
    <x v="1"/>
    <s v="Bujumbura"/>
    <s v="2/42983Bujumbura"/>
    <s v="10:00 VBG"/>
    <n v="2017"/>
    <n v="9"/>
    <m/>
  </r>
  <r>
    <x v="227"/>
    <d v="1899-12-30T09:00:00"/>
    <x v="3"/>
    <s v="Bujumbura"/>
    <s v="1/42985Bujumbura"/>
    <s v="09:00 HCT"/>
    <n v="2017"/>
    <n v="9"/>
    <m/>
  </r>
  <r>
    <x v="227"/>
    <d v="1899-12-30T10:00:00"/>
    <x v="36"/>
    <s v="Bujumbura"/>
    <s v="2/42985Bujumbura"/>
    <s v="10:00 Relèvement Précoce/Solutions durables"/>
    <n v="2017"/>
    <n v="9"/>
    <m/>
  </r>
  <r>
    <x v="228"/>
    <d v="1899-12-30T10:00:00"/>
    <x v="40"/>
    <s v="Bujumbura"/>
    <s v="1/42986Bujumbura"/>
    <s v="10:00 CWG_Transfert monetaire"/>
    <n v="2017"/>
    <n v="9"/>
    <m/>
  </r>
  <r>
    <x v="229"/>
    <d v="1899-12-30T10:00:00"/>
    <x v="7"/>
    <s v="Bujumbura"/>
    <s v="1/42990Bujumbura"/>
    <s v="10:00 Santé"/>
    <n v="2017"/>
    <n v="9"/>
    <m/>
  </r>
  <r>
    <x v="230"/>
    <d v="1899-12-30T14:30:00"/>
    <x v="6"/>
    <s v="Bujumbura"/>
    <s v="1/42996Bujumbura"/>
    <s v="14:30 ISC"/>
    <n v="2017"/>
    <n v="9"/>
    <m/>
  </r>
  <r>
    <x v="231"/>
    <d v="1899-12-30T08:30:00"/>
    <x v="0"/>
    <s v="Bujumbura"/>
    <s v="1/42997Bujumbura"/>
    <s v="08:30 Education"/>
    <n v="2017"/>
    <n v="9"/>
    <m/>
  </r>
  <r>
    <x v="231"/>
    <d v="1899-12-30T10:00:00"/>
    <x v="1"/>
    <s v="Bujumbura"/>
    <s v="2/42997Bujumbura"/>
    <s v="10:00 VBG"/>
    <n v="2017"/>
    <n v="9"/>
    <m/>
  </r>
  <r>
    <x v="232"/>
    <d v="1899-12-30T10:00:00"/>
    <x v="14"/>
    <s v="Bujumbura"/>
    <s v="1/42998Bujumbura"/>
    <s v="10:00 Sec Alimentaire"/>
    <n v="2017"/>
    <n v="9"/>
    <m/>
  </r>
  <r>
    <x v="233"/>
    <d v="1899-12-30T10:00:00"/>
    <x v="36"/>
    <s v="Bujumbura"/>
    <s v="1/42999Bujumbura"/>
    <s v="10:00 Relèvement Précoce/Solutions durables"/>
    <n v="2017"/>
    <n v="9"/>
    <m/>
  </r>
  <r>
    <x v="234"/>
    <d v="1899-12-30T15:00:00"/>
    <x v="10"/>
    <s v="Bujumbura"/>
    <s v="1/43003Bujumbura"/>
    <s v="15:00 Abris/NFI"/>
    <n v="2017"/>
    <n v="9"/>
    <m/>
  </r>
  <r>
    <x v="235"/>
    <d v="1899-12-30T10:00:00"/>
    <x v="7"/>
    <s v="Bujumbura"/>
    <s v="1/43004Bujumbura"/>
    <s v="10:00 Santé"/>
    <n v="2017"/>
    <n v="9"/>
    <m/>
  </r>
  <r>
    <x v="236"/>
    <d v="1899-12-30T09:00:00"/>
    <x v="3"/>
    <s v="Bujumbura"/>
    <s v="1/43013Bujumbura"/>
    <s v="09:00 HCT"/>
    <n v="2017"/>
    <n v="10"/>
    <m/>
  </r>
  <r>
    <x v="237"/>
    <d v="1899-12-30T08:30:00"/>
    <x v="0"/>
    <s v="Bujumbura"/>
    <s v="1/43018Bujumbura"/>
    <s v="08:30 Education"/>
    <n v="2017"/>
    <n v="10"/>
    <m/>
  </r>
  <r>
    <x v="237"/>
    <d v="1899-12-30T11:00:00"/>
    <x v="7"/>
    <s v="Bujumbura"/>
    <s v="2/43018Bujumbura"/>
    <s v="11:00 santé"/>
    <n v="2017"/>
    <n v="10"/>
    <m/>
  </r>
  <r>
    <x v="238"/>
    <d v="1899-12-30T09:00:00"/>
    <x v="10"/>
    <s v="Bujumbura"/>
    <s v="1/43019Bujumbura"/>
    <s v="09:00 Abris/NFI"/>
    <n v="2017"/>
    <n v="10"/>
    <m/>
  </r>
  <r>
    <x v="239"/>
    <d v="1899-12-30T09:00:00"/>
    <x v="17"/>
    <s v="Bujumbura"/>
    <s v="1/43020Bujumbura"/>
    <s v="09:00 Protection Enfance"/>
    <n v="2017"/>
    <n v="10"/>
    <m/>
  </r>
  <r>
    <x v="240"/>
    <d v="1899-12-30T14:30:00"/>
    <x v="6"/>
    <s v="Bujumbura"/>
    <s v="1/43024Bujumbura"/>
    <s v="14:30 ISC"/>
    <n v="2017"/>
    <n v="10"/>
    <m/>
  </r>
  <r>
    <x v="241"/>
    <d v="1899-12-30T08:30:00"/>
    <x v="13"/>
    <s v="Bujumbura"/>
    <s v="1/43025Bujumbura"/>
    <s v="08:30 Nutrition"/>
    <n v="2017"/>
    <n v="10"/>
    <m/>
  </r>
  <r>
    <x v="242"/>
    <d v="1899-12-30T09:00:00"/>
    <x v="41"/>
    <s v="Bujumbura"/>
    <s v="1/43026Bujumbura"/>
    <s v="09:00 Atelier HNO"/>
    <n v="2017"/>
    <n v="10"/>
    <m/>
  </r>
  <r>
    <x v="243"/>
    <d v="1899-12-30T09:00:00"/>
    <x v="41"/>
    <s v="Bujumbura"/>
    <s v="1/43027Bujumbura"/>
    <s v="09:00 Atelier HNO"/>
    <n v="2017"/>
    <n v="10"/>
    <m/>
  </r>
  <r>
    <x v="244"/>
    <d v="1899-12-30T08:30:00"/>
    <x v="13"/>
    <s v="Bujumbura"/>
    <s v="1/43031Bujumbura"/>
    <s v="08:30 Nutrition"/>
    <n v="2017"/>
    <n v="10"/>
    <m/>
  </r>
  <r>
    <x v="245"/>
    <d v="1899-12-30T08:30:00"/>
    <x v="0"/>
    <s v="Bujumbura"/>
    <s v="1/43032Bujumbura"/>
    <s v="08:30 Education"/>
    <n v="2017"/>
    <n v="10"/>
    <m/>
  </r>
  <r>
    <x v="245"/>
    <d v="1899-12-30T09:00:00"/>
    <x v="14"/>
    <s v="Bujumbura"/>
    <s v="2/43032Bujumbura"/>
    <s v="09:00 Sec Alimentaire"/>
    <n v="2017"/>
    <n v="10"/>
    <m/>
  </r>
  <r>
    <x v="246"/>
    <d v="1899-12-30T09:00:00"/>
    <x v="10"/>
    <s v="Bujumbura"/>
    <s v="1/43033Bujumbura"/>
    <s v="09:00 Abris/NFI"/>
    <n v="2017"/>
    <n v="10"/>
    <m/>
  </r>
  <r>
    <x v="246"/>
    <d v="1899-12-30T09:00:00"/>
    <x v="36"/>
    <s v="Bujumbura"/>
    <s v="2/43033Bujumbura"/>
    <s v="09:00 relèvement précoce/Solutions durables"/>
    <n v="2017"/>
    <n v="10"/>
    <m/>
  </r>
  <r>
    <x v="247"/>
    <d v="1899-12-30T09:00:00"/>
    <x v="20"/>
    <s v="Bujumbura"/>
    <s v="1/43034Bujumbura"/>
    <s v="09:00 EHA"/>
    <n v="2017"/>
    <n v="10"/>
    <m/>
  </r>
  <r>
    <x v="247"/>
    <d v="1899-12-30T09:00:00"/>
    <x v="17"/>
    <s v="Bujumbura"/>
    <s v="2/43034Bujumbura"/>
    <s v="09:00 Protection Enfance"/>
    <n v="2017"/>
    <n v="10"/>
    <m/>
  </r>
  <r>
    <x v="247"/>
    <d v="1899-12-30T11:00:00"/>
    <x v="7"/>
    <s v="Bujumbura"/>
    <s v="3/43034Bujumbura"/>
    <s v="11:00 Santé"/>
    <n v="2017"/>
    <n v="10"/>
    <m/>
  </r>
  <r>
    <x v="248"/>
    <d v="1899-12-30T09:00:00"/>
    <x v="42"/>
    <s v="Bujumbura"/>
    <s v="1/43035Bujumbura"/>
    <s v="09:00 Hotline"/>
    <n v="2017"/>
    <n v="10"/>
    <m/>
  </r>
  <r>
    <x v="248"/>
    <d v="1899-12-30T10:00:00"/>
    <x v="5"/>
    <s v="Bujumbura"/>
    <s v="2/43035Bujumbura"/>
    <s v="10:00 Plateforme Nationale"/>
    <n v="2017"/>
    <n v="10"/>
    <m/>
  </r>
  <r>
    <x v="249"/>
    <d v="1899-12-30T14:30:00"/>
    <x v="6"/>
    <s v="Bujumbura"/>
    <s v="1/43038Bujumbura"/>
    <s v="14:30 ISC"/>
    <n v="2017"/>
    <n v="10"/>
    <m/>
  </r>
  <r>
    <x v="250"/>
    <d v="1899-12-30T14:30:00"/>
    <x v="8"/>
    <s v="Bujumbura"/>
    <s v="1/43039Bujumbura"/>
    <s v="14:30 Protection"/>
    <n v="2017"/>
    <n v="10"/>
    <m/>
  </r>
  <r>
    <x v="251"/>
    <d v="1899-12-30T09:00:00"/>
    <x v="14"/>
    <s v="Bujumbura"/>
    <s v="1/43041Bujumbura"/>
    <s v="09:00 Sec Alimentaire"/>
    <n v="2017"/>
    <n v="11"/>
    <m/>
  </r>
  <r>
    <x v="252"/>
    <d v="1899-12-30T08:30:00"/>
    <x v="0"/>
    <s v="Bujumbura"/>
    <s v="1/43046Bujumbura"/>
    <s v="08:30 Education"/>
    <n v="2017"/>
    <n v="11"/>
    <m/>
  </r>
  <r>
    <x v="253"/>
    <d v="1899-12-30T08:00:00"/>
    <x v="43"/>
    <s v="Bujumbura"/>
    <s v="1/43048Bujumbura"/>
    <s v="08:00 Atelier HRP"/>
    <n v="2017"/>
    <n v="11"/>
    <m/>
  </r>
  <r>
    <x v="253"/>
    <d v="1899-12-30T09:00:00"/>
    <x v="17"/>
    <s v="Bujumbura"/>
    <s v="2/43048Bujumbura"/>
    <s v="09:00 Protection Enfance"/>
    <n v="2017"/>
    <n v="11"/>
    <m/>
  </r>
  <r>
    <x v="254"/>
    <d v="1899-12-30T08:00:00"/>
    <x v="43"/>
    <s v="Bujumbura"/>
    <s v="1/43049Bujumbura"/>
    <s v="08:00 Atelier HRP"/>
    <n v="2017"/>
    <n v="11"/>
    <m/>
  </r>
  <r>
    <x v="255"/>
    <d v="1899-12-30T14:30:00"/>
    <x v="6"/>
    <s v="Bujumbura"/>
    <s v="1/43052Bujumbura"/>
    <s v="14:30 ISC"/>
    <n v="2017"/>
    <n v="11"/>
    <m/>
  </r>
  <r>
    <x v="256"/>
    <d v="1899-12-30T09:00:00"/>
    <x v="3"/>
    <s v="Bujumbura"/>
    <s v="1/43053Bujumbura"/>
    <s v="09:00 HCT"/>
    <n v="2017"/>
    <n v="11"/>
    <m/>
  </r>
  <r>
    <x v="257"/>
    <d v="1899-12-30T10:00:00"/>
    <x v="44"/>
    <s v="Bujumbura"/>
    <s v="1/43055Bujumbura"/>
    <s v="10:00 After Action Review (CERF RR Jan.)"/>
    <n v="2017"/>
    <n v="11"/>
    <m/>
  </r>
  <r>
    <x v="257"/>
    <d v="1899-12-30T14:30:00"/>
    <x v="45"/>
    <s v="Bujumbura"/>
    <s v="2/43055Bujumbura"/>
    <s v="14:30 Transfert monétaire"/>
    <n v="2017"/>
    <n v="11"/>
    <m/>
  </r>
  <r>
    <x v="258"/>
    <d v="1899-12-30T14:30:00"/>
    <x v="46"/>
    <s v="Bujumbura"/>
    <s v="1/43060Bujumbura"/>
    <s v="14:30 ISC (Mission SIDA)"/>
    <n v="2017"/>
    <n v="11"/>
    <m/>
  </r>
  <r>
    <x v="258"/>
    <d v="1899-12-30T16:00:00"/>
    <x v="47"/>
    <s v="Bujumbura"/>
    <s v="2/43060Bujumbura"/>
    <s v="16:00 Presentation HIP 2018 (ECHO)"/>
    <n v="2017"/>
    <n v="11"/>
    <m/>
  </r>
  <r>
    <x v="259"/>
    <d v="1899-12-30T08:30:00"/>
    <x v="13"/>
    <s v="Bujumbura"/>
    <s v="1/43061Bujumbura"/>
    <s v="08:30 Nutrition"/>
    <n v="2017"/>
    <n v="11"/>
    <m/>
  </r>
  <r>
    <x v="260"/>
    <d v="1899-12-30T09:00:00"/>
    <x v="17"/>
    <s v="Bujumbura"/>
    <s v="1/43062Bujumbura"/>
    <s v="09:00 Protection Enfance"/>
    <n v="2017"/>
    <n v="11"/>
    <m/>
  </r>
  <r>
    <x v="261"/>
    <d v="1899-12-30T08:30:00"/>
    <x v="48"/>
    <s v="Bujumbura"/>
    <s v="1/43068Bujumbura"/>
    <s v="08:30 Nutrition (post MIRA)"/>
    <n v="2017"/>
    <n v="11"/>
    <m/>
  </r>
  <r>
    <x v="262"/>
    <d v="1899-12-30T09:00:00"/>
    <x v="20"/>
    <s v="Bujumbura"/>
    <s v="1/43069Bujumbura"/>
    <s v="09:00 EHA"/>
    <n v="2017"/>
    <n v="11"/>
    <m/>
  </r>
  <r>
    <x v="263"/>
    <d v="1899-12-30T08:30:00"/>
    <x v="0"/>
    <s v="Bujumbura"/>
    <s v="1/43074Bujumbura"/>
    <s v="08:30 Education"/>
    <n v="2017"/>
    <n v="12"/>
    <m/>
  </r>
  <r>
    <x v="263"/>
    <d v="1899-12-30T10:00:00"/>
    <x v="1"/>
    <s v="Bujumbura"/>
    <s v="2/43074Bujumbura"/>
    <s v="10:00 VBG"/>
    <n v="2017"/>
    <n v="12"/>
    <m/>
  </r>
  <r>
    <x v="263"/>
    <d v="1899-12-30T14:30:00"/>
    <x v="18"/>
    <s v="Bujumbura"/>
    <s v="3/43074Bujumbura"/>
    <s v="14:30 Logistique"/>
    <n v="2017"/>
    <n v="12"/>
    <m/>
  </r>
  <r>
    <x v="264"/>
    <d v="1899-12-30T14:00:00"/>
    <x v="14"/>
    <s v="Bujumbura"/>
    <s v="1/43075Bujumbura"/>
    <s v="14:00 Sec Alimentaire"/>
    <n v="2017"/>
    <n v="12"/>
    <m/>
  </r>
  <r>
    <x v="265"/>
    <d v="1899-12-30T09:00:00"/>
    <x v="17"/>
    <s v="Bujumbura"/>
    <s v="1/43076Bujumbura"/>
    <s v="09:00 Protection Enfance"/>
    <n v="2017"/>
    <n v="12"/>
    <m/>
  </r>
  <r>
    <x v="265"/>
    <d v="1899-12-30T09:00:00"/>
    <x v="36"/>
    <s v="Bujumbura"/>
    <s v="2/43076Bujumbura"/>
    <s v="09:00 Relèvement Précoce/Solutions durables"/>
    <n v="2017"/>
    <n v="12"/>
    <m/>
  </r>
  <r>
    <x v="265"/>
    <d v="1899-12-30T14:00:00"/>
    <x v="49"/>
    <s v="Bujumbura"/>
    <s v="3/43076Bujumbura"/>
    <s v="14:00 ICTWG"/>
    <n v="2017"/>
    <n v="12"/>
    <m/>
  </r>
  <r>
    <x v="266"/>
    <d v="1899-12-30T14:30:00"/>
    <x v="6"/>
    <s v="Bujumbura"/>
    <s v="1/43080Bujumbura"/>
    <s v="14:30 ISC"/>
    <n v="2017"/>
    <n v="12"/>
    <m/>
  </r>
  <r>
    <x v="267"/>
    <d v="1899-12-30T14:30:00"/>
    <x v="8"/>
    <s v="Bujumbura"/>
    <s v="1/43082Bujumbura"/>
    <s v="14:30 Protection"/>
    <n v="2017"/>
    <n v="12"/>
    <m/>
  </r>
  <r>
    <x v="268"/>
    <d v="1899-12-30T09:00:00"/>
    <x v="3"/>
    <s v="Bujumbura"/>
    <s v="1/43083Bujumbura"/>
    <s v="09:00 HCT"/>
    <n v="2017"/>
    <n v="12"/>
    <m/>
  </r>
  <r>
    <x v="269"/>
    <d v="1899-12-30T08:30:00"/>
    <x v="13"/>
    <s v="Bujumbura"/>
    <s v="1/43088Bujumbura"/>
    <s v="08:30 Nutrition"/>
    <n v="2017"/>
    <n v="12"/>
    <m/>
  </r>
  <r>
    <x v="269"/>
    <d v="1899-12-30T08:30:00"/>
    <x v="0"/>
    <s v="Bujumbura"/>
    <s v="2/43088Bujumbura"/>
    <s v="08:30 Education"/>
    <n v="2017"/>
    <n v="12"/>
    <m/>
  </r>
  <r>
    <x v="269"/>
    <d v="1899-12-30T10:00:00"/>
    <x v="1"/>
    <s v="Bujumbura"/>
    <s v="3/43088Bujumbura"/>
    <s v="10:00 VBG"/>
    <n v="2017"/>
    <n v="12"/>
    <m/>
  </r>
  <r>
    <x v="269"/>
    <d v="1899-12-30T11:00:00"/>
    <x v="7"/>
    <s v="Bujumbura"/>
    <s v="4/43088Bujumbura"/>
    <s v="11:00 Santé"/>
    <n v="2017"/>
    <n v="12"/>
    <m/>
  </r>
  <r>
    <x v="270"/>
    <d v="1899-12-30T09:00:00"/>
    <x v="14"/>
    <s v="Bujumbura"/>
    <s v="1/43089Bujumbura"/>
    <s v="09:00 Sec Alimentaire"/>
    <n v="2017"/>
    <n v="12"/>
    <m/>
  </r>
  <r>
    <x v="270"/>
    <d v="1899-12-30T09:00:00"/>
    <x v="10"/>
    <s v="Bujumbura"/>
    <s v="2/43089Bujumbura"/>
    <s v="09:00 Abris/NFI"/>
    <n v="2017"/>
    <n v="12"/>
    <m/>
  </r>
  <r>
    <x v="271"/>
    <d v="1899-12-30T09:00:00"/>
    <x v="20"/>
    <s v="Bujumbura"/>
    <s v="1/43096Bujumbura"/>
    <s v="09:00 EHA"/>
    <n v="2017"/>
    <n v="12"/>
    <m/>
  </r>
  <r>
    <x v="272"/>
    <d v="1899-12-30T09:00:00"/>
    <x v="17"/>
    <s v="Bujumbura"/>
    <s v="1/43104Bujumbura"/>
    <s v="09:00 Protection Enfance"/>
    <n v="2018"/>
    <n v="1"/>
    <m/>
  </r>
  <r>
    <x v="273"/>
    <d v="1899-12-30T10:00:00"/>
    <x v="36"/>
    <s v="Bujumbura"/>
    <s v="1/43111Bujumbura"/>
    <s v="10:00 Relèvement Précoce/Solutions durables"/>
    <n v="2018"/>
    <n v="1"/>
    <m/>
  </r>
  <r>
    <x v="274"/>
    <d v="1899-12-30T10:00:00"/>
    <x v="5"/>
    <s v="Bujumbura"/>
    <s v="1/43112Bujumbura"/>
    <s v="10:00 Plateforme Nationale"/>
    <n v="2018"/>
    <n v="1"/>
    <m/>
  </r>
  <r>
    <x v="275"/>
    <d v="1899-12-30T09:00:00"/>
    <x v="14"/>
    <s v="Bujumbura"/>
    <s v="1/43113Bujumbura"/>
    <s v="09:00 Sec Alimentaire"/>
    <n v="2018"/>
    <n v="1"/>
    <m/>
  </r>
  <r>
    <x v="276"/>
    <d v="1899-12-30T10:00:00"/>
    <x v="1"/>
    <s v="Bujumbura"/>
    <s v="1/43116Bujumbura"/>
    <s v="10:00 VBG"/>
    <n v="2018"/>
    <n v="1"/>
    <m/>
  </r>
  <r>
    <x v="277"/>
    <d v="1899-12-30T09:00:00"/>
    <x v="17"/>
    <s v="Bujumbura"/>
    <s v="1/43117Bujumbura"/>
    <s v="09:00 Protection Enfance"/>
    <n v="2018"/>
    <n v="1"/>
    <m/>
  </r>
  <r>
    <x v="278"/>
    <d v="1899-12-30T14:30:00"/>
    <x v="6"/>
    <s v="Bujumbura"/>
    <s v="1/43118Bujumbura"/>
    <s v="14:30 ISC"/>
    <n v="2018"/>
    <n v="1"/>
    <m/>
  </r>
  <r>
    <x v="279"/>
    <d v="1899-12-30T09:00:00"/>
    <x v="14"/>
    <s v="Bujumbura"/>
    <s v="1/43119Bujumbura"/>
    <s v="09:00 Sec Alimentaire"/>
    <n v="2018"/>
    <n v="1"/>
    <m/>
  </r>
  <r>
    <x v="280"/>
    <d v="1899-12-30T08:30:00"/>
    <x v="13"/>
    <s v="Bujumbura"/>
    <s v="1/43123Bujumbura"/>
    <s v="08:30 Nutrition"/>
    <n v="2018"/>
    <n v="1"/>
    <m/>
  </r>
  <r>
    <x v="280"/>
    <d v="1899-12-30T11:00:00"/>
    <x v="7"/>
    <s v="Bujumbura"/>
    <s v="2/43123Bujumbura"/>
    <s v="11:00 Santé"/>
    <n v="2018"/>
    <n v="1"/>
    <m/>
  </r>
  <r>
    <x v="281"/>
    <d v="1899-12-30T09:00:00"/>
    <x v="10"/>
    <s v="Bujumbura"/>
    <s v="1/43124Bujumbura"/>
    <s v="09:00 Abris/NFI"/>
    <n v="2018"/>
    <n v="1"/>
    <m/>
  </r>
  <r>
    <x v="282"/>
    <d v="1899-12-30T10:00:00"/>
    <x v="5"/>
    <s v="Bujumbura"/>
    <s v="1/43126Bujumbura"/>
    <s v="10:00 Plateforme Nationale"/>
    <n v="2018"/>
    <n v="1"/>
    <m/>
  </r>
  <r>
    <x v="282"/>
    <d v="1899-12-30T10:00:00"/>
    <x v="36"/>
    <s v="Bujumbura"/>
    <s v="2/43126Bujumbura"/>
    <s v="10:00 Relèvement Précoce/Solutions durables"/>
    <n v="2018"/>
    <n v="1"/>
    <m/>
  </r>
  <r>
    <x v="283"/>
    <d v="1899-12-30T11:00:00"/>
    <x v="7"/>
    <s v="Bujumbura"/>
    <s v="1/43129Bujumbura"/>
    <s v="11:00 Santé"/>
    <n v="2018"/>
    <n v="1"/>
    <m/>
  </r>
  <r>
    <x v="284"/>
    <d v="1899-12-30T08:30:00"/>
    <x v="0"/>
    <s v="Bujumbura"/>
    <s v="1/43130Bujumbura"/>
    <s v="08:30 Education"/>
    <n v="2018"/>
    <n v="1"/>
    <m/>
  </r>
  <r>
    <x v="284"/>
    <d v="1899-12-30T09:00:00"/>
    <x v="20"/>
    <s v="Bujumbura"/>
    <s v="2/43130Bujumbura"/>
    <s v="09:00 EHA"/>
    <n v="2018"/>
    <n v="1"/>
    <m/>
  </r>
  <r>
    <x v="285"/>
    <d v="1899-12-30T14:00:00"/>
    <x v="8"/>
    <s v="Bujumbura"/>
    <s v="1/43131Bujumbura"/>
    <s v="14:00 Protection"/>
    <n v="2018"/>
    <n v="1"/>
    <m/>
  </r>
  <r>
    <x v="286"/>
    <d v="1899-12-30T10:00:00"/>
    <x v="45"/>
    <s v="Bujumbura"/>
    <s v="1/43139Bujumbura"/>
    <s v="10:00 Transfert monétaire"/>
    <n v="2018"/>
    <n v="2"/>
    <m/>
  </r>
  <r>
    <x v="286"/>
    <d v="1899-12-30T10:00:00"/>
    <x v="36"/>
    <s v="Bujumbura"/>
    <s v="2/43139Bujumbura"/>
    <s v="10:00 Relèvement Précoce/Solutions durables"/>
    <n v="2018"/>
    <n v="2"/>
    <m/>
  </r>
  <r>
    <x v="287"/>
    <d v="1899-12-30T14:30:00"/>
    <x v="2"/>
    <s v="Bujumbura"/>
    <s v="1/43140Bujumbura"/>
    <s v="14:30 IMWG"/>
    <n v="2018"/>
    <n v="2"/>
    <m/>
  </r>
  <r>
    <x v="288"/>
    <d v="1899-12-30T14:30:00"/>
    <x v="6"/>
    <s v="Bujumbura"/>
    <s v="1/43143Bujumbura"/>
    <s v="14:30 ISC"/>
    <n v="2018"/>
    <n v="2"/>
    <m/>
  </r>
  <r>
    <x v="289"/>
    <d v="1899-12-30T11:00:00"/>
    <x v="7"/>
    <s v="Bujumbura"/>
    <s v="1/43144Bujumbura"/>
    <s v="11:00 Santé"/>
    <n v="2018"/>
    <n v="2"/>
    <m/>
  </r>
  <r>
    <x v="290"/>
    <d v="1899-12-30T09:00:00"/>
    <x v="14"/>
    <s v="Bujumbura"/>
    <s v="1/43145Bujumbura"/>
    <s v="09:00 Sec Alimentaire"/>
    <n v="2018"/>
    <n v="2"/>
    <m/>
  </r>
  <r>
    <x v="291"/>
    <d v="1899-12-30T15:00:00"/>
    <x v="50"/>
    <s v="Bujumbura"/>
    <s v="1/43150Bujumbura"/>
    <s v="15:00 Lancement HNO/HRP 2018"/>
    <n v="2018"/>
    <n v="2"/>
    <m/>
  </r>
  <r>
    <x v="292"/>
    <d v="1899-12-30T08:30:00"/>
    <x v="13"/>
    <s v="Bujumbura"/>
    <s v="1/43151Bujumbura"/>
    <s v="08:30 Nutrition"/>
    <n v="2018"/>
    <n v="2"/>
    <m/>
  </r>
  <r>
    <x v="292"/>
    <d v="1899-12-30T08:30:00"/>
    <x v="0"/>
    <s v="Bujumbura"/>
    <s v="2/43151Bujumbura"/>
    <s v="08:30 Education"/>
    <n v="2018"/>
    <n v="2"/>
    <m/>
  </r>
  <r>
    <x v="293"/>
    <d v="1899-12-30T09:00:00"/>
    <x v="10"/>
    <s v="Bujumbura"/>
    <s v="1/43152Bujumbura"/>
    <s v="09:00 Abris/NFI"/>
    <n v="2018"/>
    <n v="2"/>
    <m/>
  </r>
  <r>
    <x v="294"/>
    <d v="1899-12-30T14:30:00"/>
    <x v="2"/>
    <s v="Bujumbura"/>
    <s v="1/43153Bujumbura"/>
    <s v="14:30 IMWG"/>
    <n v="2018"/>
    <n v="2"/>
    <m/>
  </r>
  <r>
    <x v="295"/>
    <d v="1899-12-30T14:30:00"/>
    <x v="6"/>
    <s v="Bujumbura"/>
    <s v="1/43157Bujumbura"/>
    <s v="14:30 ISC"/>
    <n v="2018"/>
    <n v="2"/>
    <m/>
  </r>
  <r>
    <x v="296"/>
    <d v="1899-12-30T09:00:00"/>
    <x v="20"/>
    <s v="Bujumbura"/>
    <s v="1/43158Bujumbura"/>
    <s v="09:00 EHA"/>
    <n v="2018"/>
    <n v="2"/>
    <m/>
  </r>
  <r>
    <x v="297"/>
    <d v="1899-12-30T09:00:00"/>
    <x v="3"/>
    <s v="Bujumbura"/>
    <s v="1/43159Bujumbura"/>
    <s v="09:00 HCT"/>
    <n v="2018"/>
    <n v="2"/>
    <m/>
  </r>
  <r>
    <x v="298"/>
    <d v="1899-12-30T14:30:00"/>
    <x v="6"/>
    <s v="Bujumbura"/>
    <s v="1/43164Bujumbura"/>
    <s v="14:30 ISC"/>
    <n v="2018"/>
    <n v="3"/>
    <m/>
  </r>
  <r>
    <x v="299"/>
    <d v="1899-12-30T11:00:00"/>
    <x v="7"/>
    <s v="Bujumbura"/>
    <s v="1/43172Bujumbura"/>
    <s v="11:00 Santé"/>
    <n v="2018"/>
    <n v="3"/>
    <m/>
  </r>
  <r>
    <x v="300"/>
    <d v="1899-12-30T09:00:00"/>
    <x v="17"/>
    <s v="Bujumbura"/>
    <s v="1/43174Bujumbura"/>
    <s v="09:00 Protection Enfance"/>
    <n v="2018"/>
    <n v="3"/>
    <m/>
  </r>
  <r>
    <x v="300"/>
    <d v="1899-12-30T09:30:00"/>
    <x v="45"/>
    <s v="Bujumbura"/>
    <s v="2/43174Bujumbura"/>
    <s v="09:30 Transfert monétaire"/>
    <n v="2018"/>
    <n v="3"/>
    <m/>
  </r>
  <r>
    <x v="301"/>
    <d v="1899-12-30T14:30:00"/>
    <x v="6"/>
    <s v="Bujumbura"/>
    <s v="1/43178Bujumbura"/>
    <s v="14:30 ISC"/>
    <n v="2018"/>
    <n v="3"/>
    <m/>
  </r>
  <r>
    <x v="302"/>
    <d v="1899-12-30T08:30:00"/>
    <x v="13"/>
    <s v="Bujumbura"/>
    <s v="1/43179Bujumbura"/>
    <s v="08:30 Nutrition"/>
    <n v="2018"/>
    <n v="3"/>
    <m/>
  </r>
  <r>
    <x v="302"/>
    <d v="1899-12-30T08:30:00"/>
    <x v="0"/>
    <s v="Bujumbura"/>
    <s v="2/43179Bujumbura"/>
    <s v="08:30 Education"/>
    <n v="2018"/>
    <n v="3"/>
    <m/>
  </r>
  <r>
    <x v="302"/>
    <d v="1899-12-30T10:00:00"/>
    <x v="1"/>
    <s v="Bujumbura"/>
    <s v="3/43179Bujumbura"/>
    <s v="10:00 VBG"/>
    <n v="2018"/>
    <n v="3"/>
    <m/>
  </r>
  <r>
    <x v="303"/>
    <d v="1899-12-30T09:00:00"/>
    <x v="10"/>
    <s v="Bujumbura"/>
    <s v="1/43180Bujumbura"/>
    <s v="09:00 Abris/NFI"/>
    <n v="2018"/>
    <n v="3"/>
    <m/>
  </r>
  <r>
    <x v="304"/>
    <d v="1899-12-30T09:00:00"/>
    <x v="14"/>
    <s v="Bujumbura"/>
    <s v="1/43182Bujumbura"/>
    <s v="09:00 Sec Alimentaire"/>
    <n v="2018"/>
    <n v="3"/>
    <m/>
  </r>
  <r>
    <x v="305"/>
    <d v="1899-12-30T09:00:00"/>
    <x v="3"/>
    <s v="Bujumbura"/>
    <s v="1/43186Bujumbura"/>
    <s v="09:00 HCT"/>
    <n v="2018"/>
    <n v="3"/>
    <m/>
  </r>
  <r>
    <x v="305"/>
    <d v="1899-12-30T09:00:00"/>
    <x v="20"/>
    <s v="Bujumbura"/>
    <s v="2/43186Bujumbura"/>
    <s v="09:00 EHA"/>
    <n v="2018"/>
    <n v="3"/>
    <m/>
  </r>
  <r>
    <x v="306"/>
    <d v="1899-12-30T14:30:00"/>
    <x v="8"/>
    <s v="Bujumbura"/>
    <s v="1/43187Bujumbura"/>
    <s v="14:30 Protection"/>
    <n v="2018"/>
    <n v="3"/>
    <m/>
  </r>
  <r>
    <x v="307"/>
    <d v="1899-12-30T09:00:00"/>
    <x v="17"/>
    <s v="Bujumbura"/>
    <s v="1/43188Bujumbura"/>
    <s v="09:00 Protection Enfance"/>
    <n v="2018"/>
    <n v="3"/>
    <m/>
  </r>
  <r>
    <x v="307"/>
    <d v="1899-12-30T14:30:00"/>
    <x v="2"/>
    <s v="Bujumbura"/>
    <s v="2/43188Bujumbura"/>
    <s v="14:30 IMWG"/>
    <n v="2018"/>
    <n v="3"/>
    <m/>
  </r>
  <r>
    <x v="308"/>
    <d v="1899-12-30T14:30:00"/>
    <x v="6"/>
    <s v="Bujumbura"/>
    <s v="1/43192Bujumbura"/>
    <s v="14:30 ISC"/>
    <n v="2018"/>
    <n v="4"/>
    <m/>
  </r>
  <r>
    <x v="309"/>
    <d v="1899-12-30T10:00:00"/>
    <x v="1"/>
    <s v="Bujumbura"/>
    <s v="1/43193Bujumbura"/>
    <s v="10:00 VBG"/>
    <n v="2018"/>
    <n v="4"/>
    <m/>
  </r>
  <r>
    <x v="310"/>
    <d v="1899-12-30T11:00:00"/>
    <x v="7"/>
    <s v="Bujumbura"/>
    <s v="1/43200Bujumbura"/>
    <s v="11:00 Santé"/>
    <n v="2018"/>
    <n v="4"/>
    <m/>
  </r>
  <r>
    <x v="311"/>
    <d v="1899-12-30T09:00:00"/>
    <x v="17"/>
    <s v="Bujumbura"/>
    <s v="1/43202Bujumbura"/>
    <s v="09:00 Protection Enfance"/>
    <n v="2018"/>
    <n v="4"/>
    <m/>
  </r>
  <r>
    <x v="312"/>
    <d v="1899-12-30T14:30:00"/>
    <x v="6"/>
    <s v="Bujumbura"/>
    <s v="1/43206Bujumbura"/>
    <s v="14:30 ISC"/>
    <n v="2018"/>
    <n v="4"/>
    <m/>
  </r>
  <r>
    <x v="313"/>
    <d v="1899-12-30T08:30:00"/>
    <x v="13"/>
    <s v="Bujumbura"/>
    <s v="1/43207Bujumbura"/>
    <s v="08:30 Nutrition"/>
    <n v="2018"/>
    <n v="4"/>
    <m/>
  </r>
  <r>
    <x v="314"/>
    <d v="1899-12-30T09:00:00"/>
    <x v="14"/>
    <s v="Bujumbura"/>
    <s v="1/43208Bujumbura"/>
    <s v="09:00 Sec Alimentaire"/>
    <n v="2018"/>
    <n v="4"/>
    <m/>
  </r>
  <r>
    <x v="314"/>
    <d v="1899-12-30T09:00:00"/>
    <x v="10"/>
    <s v="Bujumbura"/>
    <s v="2/43208Bujumbura"/>
    <s v="09:00 Abris/NFI"/>
    <n v="2018"/>
    <n v="4"/>
    <m/>
  </r>
  <r>
    <x v="315"/>
    <d v="1899-12-30T09:30:00"/>
    <x v="45"/>
    <s v="Bujumbura"/>
    <s v="1/43209Bujumbura"/>
    <s v="09:30 Transfert monétaire"/>
    <n v="2018"/>
    <n v="4"/>
    <m/>
  </r>
  <r>
    <x v="316"/>
    <d v="1899-12-30T08:30:00"/>
    <x v="0"/>
    <s v="Bujumbura"/>
    <s v="1/43214Bujumbura"/>
    <s v="08:30 Education"/>
    <n v="2018"/>
    <n v="4"/>
    <m/>
  </r>
  <r>
    <x v="316"/>
    <d v="1899-12-30T09:00:00"/>
    <x v="20"/>
    <s v="Bujumbura"/>
    <s v="2/43214Bujumbura"/>
    <s v="09:00 EHA"/>
    <n v="2018"/>
    <n v="4"/>
    <m/>
  </r>
  <r>
    <x v="316"/>
    <d v="1899-12-30T10:00:00"/>
    <x v="1"/>
    <s v="Bujumbura"/>
    <s v="3/43214Bujumbura"/>
    <s v="10:00 VBG"/>
    <n v="2018"/>
    <n v="4"/>
    <m/>
  </r>
  <r>
    <x v="317"/>
    <d v="1899-12-30T09:30:00"/>
    <x v="3"/>
    <s v="Bujumbura"/>
    <s v="1/43215Bujumbura"/>
    <s v="09:30 HCT"/>
    <n v="2018"/>
    <n v="4"/>
    <m/>
  </r>
  <r>
    <x v="317"/>
    <d v="1899-12-30T14:30:00"/>
    <x v="8"/>
    <s v="Bujumbura"/>
    <s v="2/43215Bujumbura"/>
    <s v="14:30 Protection"/>
    <n v="2018"/>
    <n v="4"/>
    <m/>
  </r>
  <r>
    <x v="318"/>
    <d v="1899-12-30T09:00:00"/>
    <x v="17"/>
    <s v="Bujumbura"/>
    <s v="1/43216Bujumbura"/>
    <s v="09:00 Protection Enfance"/>
    <n v="2018"/>
    <n v="4"/>
    <m/>
  </r>
  <r>
    <x v="318"/>
    <d v="1899-12-30T14:30:00"/>
    <x v="2"/>
    <s v="Bujumbura"/>
    <s v="2/43216Bujumbura"/>
    <s v="14:30 IMWG"/>
    <n v="2018"/>
    <n v="4"/>
    <m/>
  </r>
  <r>
    <x v="319"/>
    <d v="1899-12-30T14:30:00"/>
    <x v="6"/>
    <s v="Bujumbura"/>
    <s v="1/43220Bujumbura"/>
    <s v="14:30 ISC"/>
    <n v="2018"/>
    <n v="4"/>
    <m/>
  </r>
  <r>
    <x v="320"/>
    <d v="1899-12-30T10:00:00"/>
    <x v="1"/>
    <s v="Bujumbura"/>
    <s v="1/43228Bujumbura"/>
    <s v="10:00 VBG"/>
    <n v="2018"/>
    <n v="5"/>
    <m/>
  </r>
  <r>
    <x v="320"/>
    <d v="1899-12-30T11:00:00"/>
    <x v="7"/>
    <s v="Bujumbura"/>
    <s v="2/43228Bujumbura"/>
    <s v="11:00 Santé"/>
    <n v="2018"/>
    <n v="5"/>
    <m/>
  </r>
  <r>
    <x v="321"/>
    <d v="1899-12-30T09:00:00"/>
    <x v="17"/>
    <s v="Bujumbura"/>
    <s v="1/43230Bujumbura"/>
    <s v="09:00 Protection Enfance"/>
    <n v="2018"/>
    <n v="5"/>
    <m/>
  </r>
  <r>
    <x v="321"/>
    <d v="1899-12-30T09:00:00"/>
    <x v="3"/>
    <s v="Bujumbura"/>
    <s v="2/43230Bujumbura"/>
    <s v="09:00 HCT"/>
    <n v="2018"/>
    <n v="5"/>
    <m/>
  </r>
  <r>
    <x v="322"/>
    <d v="1899-12-30T09:30:00"/>
    <x v="33"/>
    <s v="Bujumbura"/>
    <s v="1/43231Bujumbura"/>
    <s v="09:30 Analyse des Risques"/>
    <n v="2018"/>
    <n v="5"/>
    <m/>
  </r>
  <r>
    <x v="323"/>
    <d v="1899-12-30T08:30:00"/>
    <x v="13"/>
    <s v="Bujumbura"/>
    <s v="1/43235Bujumbura"/>
    <s v="08:30 Nutrition"/>
    <n v="2018"/>
    <n v="5"/>
    <m/>
  </r>
  <r>
    <x v="323"/>
    <d v="1899-12-30T08:30:00"/>
    <x v="0"/>
    <s v="Bujumbura"/>
    <s v="2/43235Bujumbura"/>
    <s v="08:30 Education"/>
    <n v="2018"/>
    <n v="5"/>
    <m/>
  </r>
  <r>
    <x v="323"/>
    <d v="1899-12-30T14:30:00"/>
    <x v="6"/>
    <s v="Bujumbura"/>
    <s v="3/43235Bujumbura"/>
    <s v="14:30 ISC"/>
    <n v="2018"/>
    <n v="5"/>
    <m/>
  </r>
  <r>
    <x v="324"/>
    <d v="1899-12-30T09:00:00"/>
    <x v="14"/>
    <s v="Bujumbura"/>
    <s v="1/43236Bujumbura"/>
    <s v="09:00 Sec Alimentaire"/>
    <n v="2018"/>
    <n v="5"/>
    <m/>
  </r>
  <r>
    <x v="324"/>
    <d v="1899-12-30T09:00:00"/>
    <x v="10"/>
    <s v="Bujumbura"/>
    <s v="2/43236Bujumbura"/>
    <s v="09:00 Abris/NFI"/>
    <n v="2018"/>
    <n v="5"/>
    <m/>
  </r>
  <r>
    <x v="325"/>
    <d v="1899-12-30T09:30:00"/>
    <x v="45"/>
    <s v="Bujumbura"/>
    <s v="1/43237Bujumbura"/>
    <s v="09:30 Transfert monétaire"/>
    <n v="2018"/>
    <n v="5"/>
    <m/>
  </r>
  <r>
    <x v="326"/>
    <d v="1899-12-30T10:00:00"/>
    <x v="1"/>
    <s v="Bujumbura"/>
    <s v="1/43242Bujumbura"/>
    <s v="10:00 VBG"/>
    <n v="2018"/>
    <n v="5"/>
    <m/>
  </r>
  <r>
    <x v="327"/>
    <d v="1899-12-30T10:00:00"/>
    <x v="45"/>
    <s v="Bujumbura"/>
    <s v="1/43243Bujumbura"/>
    <s v="10:00 Transfert monétaire"/>
    <n v="2018"/>
    <n v="5"/>
    <m/>
  </r>
  <r>
    <x v="328"/>
    <d v="1899-12-30T09:00:00"/>
    <x v="17"/>
    <s v="Bujumbura"/>
    <s v="1/43244Bujumbura"/>
    <s v="09:00 Protection Enfance"/>
    <n v="2018"/>
    <n v="5"/>
    <m/>
  </r>
  <r>
    <x v="328"/>
    <d v="1899-12-30T10:30:00"/>
    <x v="0"/>
    <s v="Bujumbura"/>
    <s v="2/43244Bujumbura"/>
    <s v="10:30 Education"/>
    <n v="2018"/>
    <n v="5"/>
    <m/>
  </r>
  <r>
    <x v="328"/>
    <d v="1905-07-10T09:00:00"/>
    <x v="7"/>
    <s v="Bujumbura"/>
    <s v="3/43244Bujumbura"/>
    <s v="09:00 Santé"/>
    <n v="2018"/>
    <n v="5"/>
    <m/>
  </r>
  <r>
    <x v="329"/>
    <d v="1899-12-30T10:00:00"/>
    <x v="5"/>
    <s v="Bujumbura"/>
    <s v="1/43245Bujumbura"/>
    <s v="10:00 Plateforme Nationale"/>
    <n v="2018"/>
    <n v="5"/>
    <m/>
  </r>
  <r>
    <x v="329"/>
    <d v="1899-12-30T11:00:00"/>
    <x v="7"/>
    <s v="Bujumbura"/>
    <s v="2/43245Bujumbura"/>
    <s v="11:00 Santé"/>
    <n v="2018"/>
    <n v="5"/>
    <m/>
  </r>
  <r>
    <x v="330"/>
    <d v="1899-12-30T14:30:00"/>
    <x v="6"/>
    <s v="Bujumbura"/>
    <s v="1/43248Bujumbura"/>
    <s v="14:30 ISC"/>
    <n v="2018"/>
    <n v="5"/>
    <m/>
  </r>
  <r>
    <x v="331"/>
    <d v="1899-12-30T08:30:00"/>
    <x v="5"/>
    <s v="Bujumbura"/>
    <s v="1/43250Bujumbura"/>
    <s v="08:30 Plateforme Nationale"/>
    <n v="2018"/>
    <n v="5"/>
    <m/>
  </r>
  <r>
    <x v="331"/>
    <d v="1899-12-30T14:30:00"/>
    <x v="8"/>
    <s v="Bujumbura"/>
    <s v="2/43250Bujumbura"/>
    <s v="14:30 Protection"/>
    <n v="2018"/>
    <n v="5"/>
    <m/>
  </r>
  <r>
    <x v="332"/>
    <d v="1899-12-30T10:00:00"/>
    <x v="36"/>
    <s v="Bujumbura"/>
    <s v="1/43251Bujumbura"/>
    <s v="10:00 Relèvement Précoce/Solutions durables"/>
    <n v="2018"/>
    <n v="5"/>
    <m/>
  </r>
  <r>
    <x v="332"/>
    <d v="1899-12-30T14:30:00"/>
    <x v="2"/>
    <s v="Bujumbura"/>
    <s v="2/43251Bujumbura"/>
    <s v="14:30 IMWG"/>
    <n v="2018"/>
    <n v="5"/>
    <m/>
  </r>
  <r>
    <x v="333"/>
    <d v="1899-12-30T09:00:00"/>
    <x v="20"/>
    <s v="Bujumbura"/>
    <s v="1/43256Bujumbura"/>
    <s v="09:00 EHA"/>
    <n v="2018"/>
    <n v="6"/>
    <m/>
  </r>
  <r>
    <x v="334"/>
    <d v="1899-12-30T09:00:00"/>
    <x v="13"/>
    <s v="Bujumbura"/>
    <s v="1/43270Bujumbura"/>
    <s v="09:00 Nutrition"/>
    <n v="2018"/>
    <n v="6"/>
    <m/>
  </r>
  <r>
    <x v="335"/>
    <d v="1899-12-30T09:00:00"/>
    <x v="10"/>
    <s v="Bujumbura"/>
    <s v="1/43271Bujumbura"/>
    <s v="09:00 Abris/NFI"/>
    <n v="2018"/>
    <n v="6"/>
    <m/>
  </r>
  <r>
    <x v="336"/>
    <d v="1899-12-30T11:00:00"/>
    <x v="7"/>
    <s v="Bujumbura"/>
    <s v="1/43263Bujumbura"/>
    <s v="11:00 SAnté"/>
    <n v="2018"/>
    <n v="6"/>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vt_DescriptionCount" cacheId="26963" applyNumberFormats="0" applyBorderFormats="0" applyFontFormats="0" applyPatternFormats="0" applyAlignmentFormats="0" applyWidthHeightFormats="1" dataCaption="Values" updatedVersion="5" minRefreshableVersion="5" rowGrandTotals="0" colGrandTotals="0" itemPrintTitles="1" createdVersion="6" indent="0" compact="0" compactData="0" multipleFieldFilters="0" chartFormat="3">
  <location ref="A3:B24" firstHeaderRow="1" firstDataRow="1" firstDataCol="1"/>
  <pivotFields count="11">
    <pivotField compact="0" numFmtId="169" outline="0" showAll="0">
      <items count="369">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axis="axisRow" dataField="1" compact="0" outline="0" showAll="0" measureFilter="1" sortType="descending">
      <items count="52">
        <item x="11"/>
        <item x="15"/>
        <item x="0"/>
        <item x="12"/>
        <item x="3"/>
        <item x="19"/>
        <item x="18"/>
        <item x="13"/>
        <item x="5"/>
        <item x="8"/>
        <item x="17"/>
        <item x="7"/>
        <item x="16"/>
        <item x="4"/>
        <item x="1"/>
        <item x="9"/>
        <item x="38"/>
        <item x="2"/>
        <item x="6"/>
        <item x="10"/>
        <item x="20"/>
        <item x="21"/>
        <item x="22"/>
        <item x="23"/>
        <item x="24"/>
        <item x="25"/>
        <item x="14"/>
        <item x="26"/>
        <item x="27"/>
        <item x="28"/>
        <item x="29"/>
        <item x="30"/>
        <item x="31"/>
        <item x="32"/>
        <item x="33"/>
        <item x="34"/>
        <item x="35"/>
        <item x="36"/>
        <item x="37"/>
        <item x="39"/>
        <item x="40"/>
        <item x="41"/>
        <item x="42"/>
        <item x="43"/>
        <item x="48"/>
        <item x="46"/>
        <item x="47"/>
        <item x="44"/>
        <item x="45"/>
        <item x="49"/>
        <item x="50"/>
        <item t="default"/>
      </items>
      <autoSortScope>
        <pivotArea dataOnly="0" outline="0" fieldPosition="0">
          <references count="1">
            <reference field="4294967294" count="1" selected="0">
              <x v="0"/>
            </reference>
          </references>
        </pivotArea>
      </autoSortScope>
    </pivotField>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defaultSubtotal="0">
      <items count="14">
        <item x="0"/>
        <item x="1"/>
        <item x="2"/>
        <item x="3"/>
        <item x="4"/>
        <item x="5"/>
        <item x="6"/>
        <item x="7"/>
        <item x="8"/>
        <item x="9"/>
        <item x="10"/>
        <item x="11"/>
        <item x="12"/>
        <item x="13"/>
      </items>
    </pivotField>
    <pivotField compact="0" outline="0" showAll="0" defaultSubtotal="0">
      <items count="5">
        <item x="1"/>
        <item x="2"/>
        <item x="0"/>
        <item x="3"/>
        <item x="4"/>
      </items>
    </pivotField>
  </pivotFields>
  <rowFields count="1">
    <field x="2"/>
  </rowFields>
  <rowItems count="21">
    <i>
      <x v="18"/>
    </i>
    <i>
      <x v="8"/>
    </i>
    <i>
      <x v="2"/>
    </i>
    <i>
      <x v="14"/>
    </i>
    <i>
      <x v="19"/>
    </i>
    <i>
      <x v="26"/>
    </i>
    <i>
      <x v="10"/>
    </i>
    <i>
      <x v="11"/>
    </i>
    <i>
      <x v="9"/>
    </i>
    <i>
      <x v="4"/>
    </i>
    <i>
      <x v="7"/>
    </i>
    <i>
      <x v="21"/>
    </i>
    <i>
      <x v="20"/>
    </i>
    <i>
      <x v="37"/>
    </i>
    <i>
      <x v="13"/>
    </i>
    <i>
      <x v="1"/>
    </i>
    <i>
      <x v="48"/>
    </i>
    <i>
      <x v="17"/>
    </i>
    <i>
      <x v="15"/>
    </i>
    <i>
      <x v="6"/>
    </i>
    <i>
      <x/>
    </i>
  </rowItems>
  <colItems count="1">
    <i/>
  </colItems>
  <dataFields count="1">
    <dataField name="Count of Meeting description" fld="2" subtotal="count" baseField="0" baseItem="0"/>
  </dataFields>
  <chartFormats count="1">
    <chartFormat chart="2"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2">
    <filter fld="0" type="dateBetween" evalOrder="-1" id="52" name="Date">
      <autoFilter ref="A1">
        <filterColumn colId="0">
          <customFilters and="1">
            <customFilter operator="greaterThanOrEqual" val="42370"/>
            <customFilter operator="lessThanOrEqual" val="43465"/>
          </customFilters>
        </filterColumn>
      </autoFilter>
      <extLst>
        <ext xmlns:x15="http://schemas.microsoft.com/office/spreadsheetml/2010/11/main" uri="{0605FD5F-26C8-4aeb-8148-2DB25E43C511}">
          <x15:pivotFilter useWholeDay="1"/>
        </ext>
      </extLst>
    </filter>
    <filter fld="2" type="count" evalOrder="-1" id="36" iMeasureFld="0">
      <autoFilter ref="A1">
        <filterColumn colId="0">
          <top10 val="20" filterVal="2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Pvt_MonthCount" cacheId="26963" applyNumberFormats="0" applyBorderFormats="0" applyFontFormats="0" applyPatternFormats="0" applyAlignmentFormats="0" applyWidthHeightFormats="1" dataCaption="Values" updatedVersion="5" minRefreshableVersion="5" rowGrandTotals="0" colGrandTotals="0" itemPrintTitles="1" createdVersion="6" indent="0" compact="0" compactData="0" multipleFieldFilters="0" chartFormat="2">
  <location ref="E3:G28" firstHeaderRow="1" firstDataRow="1" firstDataCol="2"/>
  <pivotFields count="11">
    <pivotField compact="0" numFmtId="169" outline="0" showAll="0">
      <items count="369">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compact="0" outline="0" showAll="0"/>
    <pivotField dataField="1" compact="0" outline="0" showAll="0">
      <items count="52">
        <item x="10"/>
        <item x="30"/>
        <item x="44"/>
        <item x="33"/>
        <item x="41"/>
        <item x="43"/>
        <item x="11"/>
        <item x="15"/>
        <item x="21"/>
        <item x="26"/>
        <item x="40"/>
        <item x="23"/>
        <item x="0"/>
        <item x="20"/>
        <item x="12"/>
        <item x="29"/>
        <item x="32"/>
        <item x="3"/>
        <item x="42"/>
        <item x="35"/>
        <item x="49"/>
        <item x="2"/>
        <item x="6"/>
        <item x="46"/>
        <item x="19"/>
        <item x="50"/>
        <item x="18"/>
        <item x="28"/>
        <item x="38"/>
        <item x="13"/>
        <item x="48"/>
        <item x="25"/>
        <item x="5"/>
        <item x="47"/>
        <item x="8"/>
        <item x="22"/>
        <item x="17"/>
        <item x="34"/>
        <item x="39"/>
        <item x="27"/>
        <item x="36"/>
        <item x="31"/>
        <item x="37"/>
        <item x="7"/>
        <item x="24"/>
        <item x="14"/>
        <item x="16"/>
        <item x="45"/>
        <item x="4"/>
        <item x="1"/>
        <item x="9"/>
        <item t="default"/>
      </items>
    </pivotField>
    <pivotField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14">
        <item x="0"/>
        <item x="1"/>
        <item x="2"/>
        <item x="3"/>
        <item x="4"/>
        <item x="5"/>
        <item x="6"/>
        <item x="7"/>
        <item x="8"/>
        <item x="9"/>
        <item x="10"/>
        <item x="11"/>
        <item x="12"/>
        <item x="13"/>
      </items>
    </pivotField>
    <pivotField axis="axisRow" compact="0" outline="0" showAll="0" defaultSubtotal="0">
      <items count="5">
        <item x="1"/>
        <item x="2"/>
        <item x="0"/>
        <item x="3"/>
        <item x="4"/>
      </items>
    </pivotField>
  </pivotFields>
  <rowFields count="2">
    <field x="10"/>
    <field x="9"/>
  </rowFields>
  <rowItems count="25">
    <i>
      <x/>
      <x v="5"/>
    </i>
    <i r="1">
      <x v="6"/>
    </i>
    <i r="1">
      <x v="7"/>
    </i>
    <i r="1">
      <x v="8"/>
    </i>
    <i r="1">
      <x v="9"/>
    </i>
    <i r="1">
      <x v="10"/>
    </i>
    <i r="1">
      <x v="11"/>
    </i>
    <i>
      <x v="1"/>
      <x v="1"/>
    </i>
    <i r="1">
      <x v="2"/>
    </i>
    <i r="1">
      <x v="3"/>
    </i>
    <i r="1">
      <x v="4"/>
    </i>
    <i r="1">
      <x v="5"/>
    </i>
    <i r="1">
      <x v="6"/>
    </i>
    <i r="1">
      <x v="7"/>
    </i>
    <i r="1">
      <x v="8"/>
    </i>
    <i r="1">
      <x v="9"/>
    </i>
    <i r="1">
      <x v="10"/>
    </i>
    <i r="1">
      <x v="11"/>
    </i>
    <i r="1">
      <x v="12"/>
    </i>
    <i>
      <x v="3"/>
      <x v="1"/>
    </i>
    <i r="1">
      <x v="2"/>
    </i>
    <i r="1">
      <x v="3"/>
    </i>
    <i r="1">
      <x v="4"/>
    </i>
    <i r="1">
      <x v="5"/>
    </i>
    <i r="1">
      <x v="6"/>
    </i>
  </rowItems>
  <colItems count="1">
    <i/>
  </colItems>
  <dataFields count="1">
    <dataField name="Count of Meeting description" fld="2" subtotal="count"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0" type="dateBetween" evalOrder="-1" id="16" name="Date">
      <autoFilter ref="A1">
        <filterColumn colId="0">
          <customFilters and="1">
            <customFilter operator="greaterThanOrEqual" val="42370"/>
            <customFilter operator="lessThanOrEqual" val="43465"/>
          </customFilters>
        </filterColumn>
      </autoFilter>
      <extLst>
        <ext xmlns:x15="http://schemas.microsoft.com/office/spreadsheetml/2010/11/main" uri="{0605FD5F-26C8-4aeb-8148-2DB25E43C511}">
          <x15:pivotFilter useWholeDay="1"/>
        </ext>
      </extLst>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eeting_description" xr10:uid="{00000000-0013-0000-FFFF-FFFF01000000}" sourceName="Meeting description">
  <pivotTables>
    <pivotTable tabId="15" name="Pvt_MonthCount"/>
  </pivotTables>
  <data>
    <tabular pivotCacheId="1">
      <items count="51">
        <i x="10" s="1"/>
        <i x="30" s="1"/>
        <i x="44" s="1"/>
        <i x="33" s="1"/>
        <i x="41" s="1"/>
        <i x="43" s="1"/>
        <i x="11" s="1"/>
        <i x="15" s="1"/>
        <i x="21" s="1"/>
        <i x="26" s="1"/>
        <i x="40" s="1"/>
        <i x="23" s="1"/>
        <i x="0" s="1"/>
        <i x="20" s="1"/>
        <i x="12" s="1"/>
        <i x="29" s="1"/>
        <i x="32" s="1"/>
        <i x="3" s="1"/>
        <i x="42" s="1"/>
        <i x="35" s="1"/>
        <i x="49" s="1"/>
        <i x="2" s="1"/>
        <i x="6" s="1"/>
        <i x="46" s="1"/>
        <i x="19" s="1"/>
        <i x="50" s="1"/>
        <i x="18" s="1"/>
        <i x="28" s="1"/>
        <i x="38" s="1"/>
        <i x="13" s="1"/>
        <i x="48" s="1"/>
        <i x="25" s="1"/>
        <i x="5" s="1"/>
        <i x="47" s="1"/>
        <i x="8" s="1"/>
        <i x="22" s="1"/>
        <i x="17" s="1"/>
        <i x="34" s="1"/>
        <i x="39" s="1"/>
        <i x="27" s="1"/>
        <i x="36" s="1"/>
        <i x="31" s="1"/>
        <i x="37" s="1"/>
        <i x="7" s="1"/>
        <i x="24" s="1"/>
        <i x="14" s="1"/>
        <i x="16" s="1"/>
        <i x="45" s="1"/>
        <i x="4" s="1"/>
        <i x="1"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Meeting description" xr10:uid="{00000000-0014-0000-FFFF-FFFF01000000}" cache="Slicer_Meeting_description" caption="Meeting description" startItem="45"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Meetings" displayName="Tbl_Meetings" ref="D5:S24" totalsRowShown="0" headerRowDxfId="33" dataDxfId="32">
  <autoFilter ref="D5:S24" xr:uid="{00000000-0009-0000-0100-000001000000}"/>
  <sortState xmlns:xlrd2="http://schemas.microsoft.com/office/spreadsheetml/2017/richdata2" ref="D6:S24">
    <sortCondition ref="D6:D24"/>
    <sortCondition ref="E6:E24"/>
  </sortState>
  <tableColumns count="16">
    <tableColumn id="1" xr3:uid="{00000000-0010-0000-0000-000001000000}" name="Date" dataDxfId="31"/>
    <tableColumn id="2" xr3:uid="{00000000-0010-0000-0000-000002000000}" name="Hour" dataDxfId="30"/>
    <tableColumn id="3" xr3:uid="{00000000-0010-0000-0000-000003000000}" name="Meeting description" dataDxfId="29"/>
    <tableColumn id="6" xr3:uid="{00000000-0010-0000-0000-000006000000}" name="Office" dataDxfId="28"/>
    <tableColumn id="10" xr3:uid="{C37C335F-7B23-428A-8B3A-8AC052DA888A}" name="Meeting Location" dataDxfId="27"/>
    <tableColumn id="11" xr3:uid="{9188FD33-932F-40BE-B913-0237D571BFB6}" name="Contact Name" dataDxfId="26"/>
    <tableColumn id="12" xr3:uid="{68F33D46-FD04-4ADA-A2D9-C2EFD203678F}" name="Contact email" dataDxfId="25"/>
    <tableColumn id="13" xr3:uid="{295BA00B-1E77-429A-B73B-19411847E796}" name="Contact Phone" dataDxfId="24"/>
    <tableColumn id="14" xr3:uid="{72D929A4-F7CC-4D60-BA3E-D63F1F268AAC}" name="IsSelected" dataDxfId="23">
      <calculatedColumnFormula>--(AND(Tbl_Meetings[[#This Row],[Office]]=Sel_Office,MONTH(Tbl_Meetings[[#This Row],[Date]])=Calcul_NB_Month,YEAR(Tbl_Meetings[[#This Row],[Date]])=Calcul_NB_Year))</calculatedColumnFormula>
    </tableColumn>
    <tableColumn id="7" xr3:uid="{9E862A9E-2147-44C2-971D-9FF7DD4FF2C9}" name="locationUnique" dataDxfId="22">
      <calculatedColumnFormula>_xlfn.CONCAT(Tbl_Meetings[[#This Row],[Meeting description]],Tbl_Meetings[[#This Row],[Office]],Tbl_Meetings[[#This Row],[Meeting Location]],Tbl_Meetings[[#This Row],[Contact Name]],Tbl_Meetings[[#This Row],[Contact email]],Tbl_Meetings[[#This Row],[Contact Phone]])</calculatedColumnFormula>
    </tableColumn>
    <tableColumn id="16" xr3:uid="{118F685D-6323-4077-AD55-C06F83F0F742}" name="Location" dataDxfId="21">
      <calculatedColumnFormula>COUNTIF($M$6:$M12, $M6)</calculatedColumnFormula>
    </tableColumn>
    <tableColumn id="15" xr3:uid="{C541E598-AB26-4D42-B6AE-706F51741B20}" name="LocationCount" dataDxfId="20">
      <calculatedColumnFormula>IF(Tbl_Meetings[[#This Row],[Location]]=0,"",SUM(INDIRECT("$n$4:n" &amp; ROW())))</calculatedColumnFormula>
    </tableColumn>
    <tableColumn id="17" xr3:uid="{F28DD93F-6645-44CA-92B6-4929642325C6}" name="ID" dataDxfId="19">
      <calculatedColumnFormula>COUNTIFS(INDIRECT("$D$6:D" &amp; ROW()),D6,INDIRECT("$G$6:G" &amp; ROW()),G6)&amp;"/"&amp;D6&amp;Tbl_Meetings[[#This Row],[Office]]</calculatedColumnFormula>
    </tableColumn>
    <tableColumn id="18" xr3:uid="{D917A94B-CD51-42E4-B034-32094D200B9A}" name="Concatenate" dataDxfId="18">
      <calculatedColumnFormula>TEXT(E6,"HH:MM") &amp; " " &amp; F6</calculatedColumnFormula>
    </tableColumn>
    <tableColumn id="19" xr3:uid="{F4601C37-C31E-4152-954E-FE857C01E4EB}" name="Year" dataDxfId="17">
      <calculatedColumnFormula>YEAR(Tbl_Meetings[[#This Row],[Date]])</calculatedColumnFormula>
    </tableColumn>
    <tableColumn id="20" xr3:uid="{E4CFA48C-6E17-477C-A803-BDDCC4CDF1DC}" name="Month" dataDxfId="16">
      <calculatedColumnFormula>MONTH(Tbl_Meetings[[#This Row],[Date]])</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 displayName="Table2" ref="A1:A6" totalsRowShown="0">
  <autoFilter ref="A1:A6" xr:uid="{00000000-0009-0000-0100-000002000000}"/>
  <sortState xmlns:xlrd2="http://schemas.microsoft.com/office/spreadsheetml/2017/richdata2" ref="A2:A6">
    <sortCondition ref="A6"/>
  </sortState>
  <tableColumns count="1">
    <tableColumn id="1" xr3:uid="{00000000-0010-0000-0200-000001000000}" name="Coordination Hubs"/>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2E68F67-7088-4350-A59A-37C7D4D58551}" name="Languages" displayName="Languages" ref="A2:A6" totalsRowShown="0" headerRowDxfId="15" dataDxfId="14" headerRowBorderDxfId="12" tableBorderDxfId="13">
  <autoFilter ref="A2:A6" xr:uid="{109F42CB-66E0-4CEC-B247-96E5C6321D70}"/>
  <tableColumns count="1">
    <tableColumn id="1" xr3:uid="{1571FBFB-E575-4CD8-AFEF-157E036B0EE6}" name="Languages" dataDxfId="11"/>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CC42525-F1DE-48EC-92B9-FD2B0084E99F}" name="Translation" displayName="Translation" ref="A11:B123" totalsRowShown="0">
  <autoFilter ref="A11:B123" xr:uid="{C194EEC6-82B6-4B80-8B6E-144403452662}"/>
  <tableColumns count="2">
    <tableColumn id="1" xr3:uid="{A4C18CDB-652C-4612-9D7B-D2F4C0008103}" name="Code"/>
    <tableColumn id="2" xr3:uid="{ADD5575A-92EB-4492-BDF3-80AA9D18178D}" name="Text"/>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4" displayName="Table4" ref="A59:H89" totalsRowShown="0" headerRowDxfId="10" dataDxfId="9" tableBorderDxfId="8">
  <autoFilter ref="A59:H89" xr:uid="{00000000-0009-0000-0100-000004000000}"/>
  <tableColumns count="8">
    <tableColumn id="1" xr3:uid="{00000000-0010-0000-0400-000001000000}" name="Locations" dataDxfId="7"/>
    <tableColumn id="2" xr3:uid="{00000000-0010-0000-0400-000002000000}" name="Row in Locations" dataDxfId="6">
      <calculatedColumnFormula>MATCH(A60,Tbl_Meetings[LocationCount],0)</calculatedColumnFormula>
    </tableColumn>
    <tableColumn id="3" xr3:uid="{00000000-0010-0000-0400-000003000000}" name="Office" dataDxfId="5">
      <calculatedColumnFormula>IF(ISERROR($B60),"",INDEX(Tbl_Meetings[],$B60,4))</calculatedColumnFormula>
    </tableColumn>
    <tableColumn id="4" xr3:uid="{00000000-0010-0000-0400-000004000000}" name="Meeting Name" dataDxfId="4">
      <calculatedColumnFormula>IF(ISERROR($B60),"",INDEX(Tbl_Meetings[],$B60,3))</calculatedColumnFormula>
    </tableColumn>
    <tableColumn id="5" xr3:uid="{00000000-0010-0000-0400-000005000000}" name="Meeting Location" dataDxfId="3">
      <calculatedColumnFormula>IF(ISERROR($B60),"",INDEX(Tbl_Meetings[],$B60,5))</calculatedColumnFormula>
    </tableColumn>
    <tableColumn id="6" xr3:uid="{00000000-0010-0000-0400-000006000000}" name="Contact Name" dataDxfId="2">
      <calculatedColumnFormula>IF(ISERROR($B60),"",INDEX(Tbl_Meetings[],$B60,6))</calculatedColumnFormula>
    </tableColumn>
    <tableColumn id="7" xr3:uid="{00000000-0010-0000-0400-000007000000}" name="Contact email" dataDxfId="1">
      <calculatedColumnFormula>IF(ISERROR($B60),"",INDEX(Tbl_Meetings[],$B60,7))</calculatedColumnFormula>
    </tableColumn>
    <tableColumn id="8" xr3:uid="{00000000-0010-0000-0400-000008000000}" name="Contact Phone" dataDxfId="0">
      <calculatedColumnFormula>IF(ISERROR($B60),"",INDEX(Tbl_Meetings[],$B60,8))</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00000000-0013-0000-FFFF-FFFF02000000}" sourceName="Date">
  <pivotTables>
    <pivotTable tabId="15" name="Pvt_DescriptionCount"/>
    <pivotTable tabId="15" name="Pvt_MonthCount"/>
  </pivotTables>
  <state minimalRefreshVersion="6" lastRefreshVersion="6" pivotCacheId="1" filterType="dateBetween">
    <selection startDate="2016-01-01T00:00:00" endDate="2018-12-31T00:00:00"/>
    <bounds startDate="2016-01-01T00:00:00" endDate="2019-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00000000-0014-0000-FFFF-FFFF02000000}" cache="NativeTimeline_Date" caption="Date" level="0" selectionLevel="0" scrollPosition="2016-01-01T00:00:00"/>
</timeline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manitarian.atlassian.net/wiki/spaces/imtoolbox/pages/221839449/Events+calenda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turm@unhcr.org" TargetMode="External"/><Relationship Id="rId13" Type="http://schemas.openxmlformats.org/officeDocument/2006/relationships/hyperlink" Target="mailto:sturm@unhcr.org" TargetMode="External"/><Relationship Id="rId18" Type="http://schemas.openxmlformats.org/officeDocument/2006/relationships/hyperlink" Target="mailto:sturm@unhcr.org" TargetMode="External"/><Relationship Id="rId26" Type="http://schemas.openxmlformats.org/officeDocument/2006/relationships/hyperlink" Target="mailto:sturm@unhcr.org" TargetMode="External"/><Relationship Id="rId3" Type="http://schemas.openxmlformats.org/officeDocument/2006/relationships/hyperlink" Target="mailto:sturm@unhcr.org" TargetMode="External"/><Relationship Id="rId21" Type="http://schemas.openxmlformats.org/officeDocument/2006/relationships/hyperlink" Target="mailto:sturm@unhcr.org" TargetMode="External"/><Relationship Id="rId7" Type="http://schemas.openxmlformats.org/officeDocument/2006/relationships/hyperlink" Target="mailto:sturm@unhcr.org" TargetMode="External"/><Relationship Id="rId12" Type="http://schemas.openxmlformats.org/officeDocument/2006/relationships/hyperlink" Target="mailto:sturm@unhcr.org" TargetMode="External"/><Relationship Id="rId17" Type="http://schemas.openxmlformats.org/officeDocument/2006/relationships/hyperlink" Target="mailto:sturm@unhcr.org" TargetMode="External"/><Relationship Id="rId25" Type="http://schemas.openxmlformats.org/officeDocument/2006/relationships/hyperlink" Target="mailto:sturm@unhcr.org" TargetMode="External"/><Relationship Id="rId2" Type="http://schemas.openxmlformats.org/officeDocument/2006/relationships/hyperlink" Target="mailto:sturm@unhcr.org" TargetMode="External"/><Relationship Id="rId16" Type="http://schemas.openxmlformats.org/officeDocument/2006/relationships/hyperlink" Target="mailto:sturm@unhcr.org" TargetMode="External"/><Relationship Id="rId20" Type="http://schemas.openxmlformats.org/officeDocument/2006/relationships/hyperlink" Target="mailto:sturm@unhcr.org" TargetMode="External"/><Relationship Id="rId29" Type="http://schemas.openxmlformats.org/officeDocument/2006/relationships/hyperlink" Target="mailto:sturm@unhcr.org" TargetMode="External"/><Relationship Id="rId1" Type="http://schemas.openxmlformats.org/officeDocument/2006/relationships/hyperlink" Target="mailto:sturm@unhcr.org" TargetMode="External"/><Relationship Id="rId6" Type="http://schemas.openxmlformats.org/officeDocument/2006/relationships/hyperlink" Target="mailto:sturm@unhcr.org" TargetMode="External"/><Relationship Id="rId11" Type="http://schemas.openxmlformats.org/officeDocument/2006/relationships/hyperlink" Target="mailto:sturm@unhcr.org" TargetMode="External"/><Relationship Id="rId24" Type="http://schemas.openxmlformats.org/officeDocument/2006/relationships/hyperlink" Target="mailto:sturm@unhcr.org" TargetMode="External"/><Relationship Id="rId32" Type="http://schemas.openxmlformats.org/officeDocument/2006/relationships/drawing" Target="../drawings/drawing1.xml"/><Relationship Id="rId5" Type="http://schemas.openxmlformats.org/officeDocument/2006/relationships/hyperlink" Target="mailto:sturm@unhcr.org" TargetMode="External"/><Relationship Id="rId15" Type="http://schemas.openxmlformats.org/officeDocument/2006/relationships/hyperlink" Target="mailto:sturm@unhcr.org" TargetMode="External"/><Relationship Id="rId23" Type="http://schemas.openxmlformats.org/officeDocument/2006/relationships/hyperlink" Target="mailto:sturm@unhcr.org" TargetMode="External"/><Relationship Id="rId28" Type="http://schemas.openxmlformats.org/officeDocument/2006/relationships/hyperlink" Target="mailto:sturm@unhcr.org" TargetMode="External"/><Relationship Id="rId10" Type="http://schemas.openxmlformats.org/officeDocument/2006/relationships/hyperlink" Target="mailto:sturm@unhcr.org" TargetMode="External"/><Relationship Id="rId19" Type="http://schemas.openxmlformats.org/officeDocument/2006/relationships/hyperlink" Target="mailto:sturm@unhcr.org" TargetMode="External"/><Relationship Id="rId31" Type="http://schemas.openxmlformats.org/officeDocument/2006/relationships/printerSettings" Target="../printerSettings/printerSettings2.bin"/><Relationship Id="rId4" Type="http://schemas.openxmlformats.org/officeDocument/2006/relationships/hyperlink" Target="mailto:sturm@unhcr.org" TargetMode="External"/><Relationship Id="rId9" Type="http://schemas.openxmlformats.org/officeDocument/2006/relationships/hyperlink" Target="mailto:sturm@unhcr.org" TargetMode="External"/><Relationship Id="rId14" Type="http://schemas.openxmlformats.org/officeDocument/2006/relationships/hyperlink" Target="mailto:sturm@unhcr.org" TargetMode="External"/><Relationship Id="rId22" Type="http://schemas.openxmlformats.org/officeDocument/2006/relationships/hyperlink" Target="mailto:sturm@unhcr.org" TargetMode="External"/><Relationship Id="rId27" Type="http://schemas.openxmlformats.org/officeDocument/2006/relationships/hyperlink" Target="mailto:sturm@unhcr.org" TargetMode="External"/><Relationship Id="rId30" Type="http://schemas.openxmlformats.org/officeDocument/2006/relationships/hyperlink" Target="mailto:sturm@unhcr.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11/relationships/timeline" Target="../timelines/timelin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email1@email.com" TargetMode="External"/><Relationship Id="rId1" Type="http://schemas.openxmlformats.org/officeDocument/2006/relationships/hyperlink" Target="mailto:email1@email.com" TargetMode="Externa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2BBB-E04A-4AAE-8E8E-AD48CFCE1AB1}">
  <sheetPr>
    <tabColor theme="6" tint="0.79998168889431442"/>
  </sheetPr>
  <dimension ref="A1:D15"/>
  <sheetViews>
    <sheetView tabSelected="1" workbookViewId="0">
      <selection activeCell="B4" sqref="B4"/>
    </sheetView>
  </sheetViews>
  <sheetFormatPr defaultColWidth="8.85546875" defaultRowHeight="14.45"/>
  <cols>
    <col min="1" max="1" width="50.28515625" style="40" customWidth="1"/>
    <col min="2" max="2" width="13.28515625" style="40" customWidth="1"/>
    <col min="3" max="16384" width="8.85546875" style="40"/>
  </cols>
  <sheetData>
    <row r="1" spans="1:4" ht="28.15" customHeight="1">
      <c r="A1" s="52" t="s">
        <v>0</v>
      </c>
    </row>
    <row r="2" spans="1:4" ht="18">
      <c r="A2" s="41" t="s">
        <v>1</v>
      </c>
      <c r="B2" s="42" t="s">
        <v>2</v>
      </c>
    </row>
    <row r="4" spans="1:4" ht="18">
      <c r="A4" s="41" t="s">
        <v>3</v>
      </c>
      <c r="B4" s="42" t="s">
        <v>4</v>
      </c>
    </row>
    <row r="5" spans="1:4">
      <c r="A5" s="47" t="s">
        <v>5</v>
      </c>
    </row>
    <row r="6" spans="1:4" ht="30.6" customHeight="1">
      <c r="A6" s="49" t="s">
        <v>6</v>
      </c>
    </row>
    <row r="8" spans="1:4" ht="18">
      <c r="A8" s="41" t="s">
        <v>7</v>
      </c>
      <c r="B8" s="42" t="s">
        <v>8</v>
      </c>
    </row>
    <row r="9" spans="1:4" ht="50.45" customHeight="1">
      <c r="A9" s="51" t="s">
        <v>9</v>
      </c>
    </row>
    <row r="10" spans="1:4" ht="33" customHeight="1">
      <c r="A10" s="51" t="s">
        <v>10</v>
      </c>
    </row>
    <row r="11" spans="1:4" ht="19.149999999999999" customHeight="1">
      <c r="A11" s="51" t="s">
        <v>11</v>
      </c>
    </row>
    <row r="12" spans="1:4" ht="23.45" customHeight="1">
      <c r="A12" s="51" t="s">
        <v>12</v>
      </c>
    </row>
    <row r="13" spans="1:4" ht="23.45" customHeight="1">
      <c r="A13" s="51"/>
    </row>
    <row r="14" spans="1:4">
      <c r="A14" s="53" t="s">
        <v>13</v>
      </c>
    </row>
    <row r="15" spans="1:4" ht="18">
      <c r="A15" s="42" t="s">
        <v>14</v>
      </c>
      <c r="D15" s="42"/>
    </row>
  </sheetData>
  <hyperlinks>
    <hyperlink ref="B2" location="Lists!A1" display="Office List" xr:uid="{971A3FBE-0BE6-4D2C-A868-9059A65CA1D1}"/>
    <hyperlink ref="B4" location="Data!A1" display="Data" xr:uid="{56B0A792-81E8-420B-9473-7880555EE941}"/>
    <hyperlink ref="B8" location="Calendar!A1" display="Data" xr:uid="{7930C183-E2C3-41E1-BEC2-5BE5AC15A2D7}"/>
    <hyperlink ref="A15" r:id="rId1" xr:uid="{E32A1753-961E-4C5D-BD12-37238C92C91F}"/>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3">
    <tabColor theme="9" tint="-0.249977111117893"/>
  </sheetPr>
  <dimension ref="A1:S61"/>
  <sheetViews>
    <sheetView showGridLines="0" zoomScaleNormal="100" zoomScaleSheetLayoutView="70" workbookViewId="0">
      <pane ySplit="4" topLeftCell="A5" activePane="bottomLeft" state="frozen"/>
      <selection pane="bottomLeft" activeCell="B10" sqref="B10"/>
    </sheetView>
  </sheetViews>
  <sheetFormatPr defaultColWidth="0" defaultRowHeight="14.45"/>
  <cols>
    <col min="1" max="1" width="2.7109375" style="56" customWidth="1"/>
    <col min="2" max="2" width="19.42578125" style="56" customWidth="1"/>
    <col min="3" max="3" width="4" style="56" customWidth="1"/>
    <col min="4" max="4" width="5.140625" style="56" customWidth="1"/>
    <col min="5" max="5" width="21.7109375" style="56" bestFit="1" customWidth="1"/>
    <col min="6" max="11" width="20.28515625" style="56" customWidth="1"/>
    <col min="12" max="12" width="2.140625" style="56" customWidth="1"/>
    <col min="13" max="16384" width="9.140625" style="56" hidden="1"/>
  </cols>
  <sheetData>
    <row r="1" spans="1:19" ht="15.4" customHeight="1">
      <c r="A1" s="55"/>
      <c r="B1" s="101"/>
      <c r="C1" s="55"/>
    </row>
    <row r="2" spans="1:19">
      <c r="A2" s="55"/>
      <c r="B2" s="102"/>
      <c r="C2" s="55"/>
      <c r="E2" s="100" t="str">
        <f>INDEX(Translation[Text],MATCH("T1_" &amp; Sel_Lang,Translation[Code],0)) &amp;" - "&amp; Sel_Office</f>
        <v>Meeting schedule - office1</v>
      </c>
      <c r="F2" s="100"/>
      <c r="G2" s="100"/>
      <c r="H2" s="100"/>
      <c r="I2" s="100"/>
      <c r="J2" s="100"/>
      <c r="K2" s="100"/>
    </row>
    <row r="3" spans="1:19">
      <c r="A3" s="55"/>
      <c r="B3" s="57">
        <v>44197</v>
      </c>
      <c r="C3" s="55"/>
      <c r="E3" s="100"/>
      <c r="F3" s="100"/>
      <c r="G3" s="100"/>
      <c r="H3" s="100"/>
      <c r="I3" s="100"/>
      <c r="J3" s="100"/>
      <c r="K3" s="100"/>
    </row>
    <row r="4" spans="1:19" ht="3" customHeight="1">
      <c r="A4" s="55"/>
      <c r="B4" s="58"/>
      <c r="C4" s="55"/>
    </row>
    <row r="5" spans="1:19" ht="17.649999999999999" customHeight="1">
      <c r="A5" s="55"/>
      <c r="B5" s="59" t="s">
        <v>15</v>
      </c>
      <c r="C5" s="55"/>
      <c r="E5" s="99" t="str">
        <f>INDEX(Translation[Text],MATCH("MO_" &amp; Sel_Lang&amp;"_"&amp;MONTH(Calendar_Sel_Month),Translation[Code],0))</f>
        <v>January</v>
      </c>
      <c r="F5" s="99"/>
      <c r="G5" s="99"/>
      <c r="H5" s="99"/>
      <c r="I5" s="99"/>
      <c r="J5" s="99"/>
      <c r="K5" s="99"/>
    </row>
    <row r="6" spans="1:19" s="60" customFormat="1" ht="2.4500000000000002" customHeight="1">
      <c r="A6" s="55"/>
      <c r="B6" s="55"/>
      <c r="C6" s="55"/>
      <c r="E6" s="61"/>
      <c r="F6" s="61"/>
      <c r="G6" s="61"/>
      <c r="H6" s="61"/>
      <c r="I6" s="61"/>
      <c r="J6" s="61"/>
      <c r="K6" s="61"/>
      <c r="M6" s="56"/>
      <c r="N6" s="56"/>
      <c r="O6" s="56"/>
      <c r="P6" s="56"/>
      <c r="Q6" s="56"/>
      <c r="R6" s="56"/>
      <c r="S6" s="56"/>
    </row>
    <row r="7" spans="1:19" ht="15" customHeight="1">
      <c r="A7" s="55"/>
      <c r="B7" s="62" t="s">
        <v>16</v>
      </c>
      <c r="C7" s="55"/>
      <c r="E7" s="63" t="str">
        <f>INDEX(Translation[Text],MATCH("WE_" &amp; Sel_Lang&amp;"_7",Translation[Code],0))</f>
        <v>Sunday</v>
      </c>
      <c r="F7" s="63" t="str">
        <f>INDEX(Translation[Text],MATCH("WE_" &amp; Sel_Lang&amp;"_1",Translation[Code],0))</f>
        <v>Monday</v>
      </c>
      <c r="G7" s="63" t="str">
        <f>INDEX(Translation[Text],MATCH("WE_" &amp; Sel_Lang&amp;"_2",Translation[Code],0))</f>
        <v>Tuesday</v>
      </c>
      <c r="H7" s="63" t="str">
        <f>INDEX(Translation[Text],MATCH("WE_" &amp; Sel_Lang&amp;"_3",Translation[Code],0))</f>
        <v>Wednesday</v>
      </c>
      <c r="I7" s="63" t="str">
        <f>INDEX(Translation[Text],MATCH("WE_" &amp; Sel_Lang&amp;"_4",Translation[Code],0))</f>
        <v>Thursday</v>
      </c>
      <c r="J7" s="63" t="str">
        <f>INDEX(Translation[Text],MATCH("WE_" &amp; Sel_Lang&amp;"_5",Translation[Code],0))</f>
        <v>Friday</v>
      </c>
      <c r="K7" s="63" t="str">
        <f>INDEX(Translation[Text],MATCH("WE_" &amp; Sel_Lang&amp;"_6",Translation[Code],0))</f>
        <v>Saturday</v>
      </c>
    </row>
    <row r="8" spans="1:19" s="60" customFormat="1" ht="1.9" customHeight="1">
      <c r="A8" s="55"/>
      <c r="C8" s="55"/>
      <c r="E8" s="64"/>
      <c r="F8" s="64"/>
      <c r="G8" s="64"/>
      <c r="H8" s="64"/>
      <c r="I8" s="64"/>
      <c r="J8" s="64"/>
      <c r="K8" s="64"/>
      <c r="M8" s="56"/>
      <c r="N8" s="56"/>
      <c r="O8" s="56"/>
      <c r="P8" s="56"/>
      <c r="Q8" s="56"/>
      <c r="R8" s="56"/>
      <c r="S8" s="56"/>
    </row>
    <row r="9" spans="1:19" ht="12" customHeight="1">
      <c r="A9" s="55"/>
      <c r="B9" s="65" t="s">
        <v>17</v>
      </c>
      <c r="C9" s="55"/>
      <c r="E9" s="66">
        <f>COLUMNS($E9:E9)+(ROWS(E9:E$9)-1)/2*7-Calcul_wkDayFirst+Calcul_FirstDate</f>
        <v>44192</v>
      </c>
      <c r="F9" s="66">
        <f>COLUMNS($E9:F9)+(ROWS(F9:F$9)-1)/2*7-Calcul_wkDayFirst+Calcul_FirstDate</f>
        <v>44193</v>
      </c>
      <c r="G9" s="66">
        <f>COLUMNS($E9:G9)+(ROWS(G9:G$9)-1)/2*7-Calcul_wkDayFirst+Calcul_FirstDate</f>
        <v>44194</v>
      </c>
      <c r="H9" s="66">
        <f>COLUMNS($E9:H9)+(ROWS(H9:H$9)-1)/2*7-Calcul_wkDayFirst+Calcul_FirstDate</f>
        <v>44195</v>
      </c>
      <c r="I9" s="66">
        <f>COLUMNS($E9:I9)+(ROWS(I9:I$9)-1)/2*7-Calcul_wkDayFirst+Calcul_FirstDate</f>
        <v>44196</v>
      </c>
      <c r="J9" s="66">
        <f>COLUMNS($E9:J9)+(ROWS(J9:J$9)-1)/2*7-Calcul_wkDayFirst+Calcul_FirstDate</f>
        <v>44197</v>
      </c>
      <c r="K9" s="66">
        <f>COLUMNS($E9:K9)+(ROWS(K9:K$9)-1)/2*7-Calcul_wkDayFirst+Calcul_FirstDate</f>
        <v>44198</v>
      </c>
    </row>
    <row r="10" spans="1:19" ht="81.400000000000006" customHeight="1">
      <c r="A10" s="55"/>
      <c r="B10" s="55"/>
      <c r="C10" s="55"/>
      <c r="E10" s="67" t="str">
        <f t="shared" ref="E10:K10" ca="1" si="0">INDEX(Calcul_Meetings,MATCH(E9,Calcul_Dates,0))</f>
        <v/>
      </c>
      <c r="F10" s="68" t="str">
        <f t="shared" ca="1" si="0"/>
        <v/>
      </c>
      <c r="G10" s="69" t="str">
        <f t="shared" ca="1" si="0"/>
        <v/>
      </c>
      <c r="H10" s="70" t="str">
        <f t="shared" ca="1" si="0"/>
        <v/>
      </c>
      <c r="I10" s="70" t="str">
        <f t="shared" ca="1" si="0"/>
        <v/>
      </c>
      <c r="J10" s="70" t="str">
        <f t="shared" ca="1" si="0"/>
        <v/>
      </c>
      <c r="K10" s="71" t="str">
        <f t="shared" ca="1" si="0"/>
        <v/>
      </c>
    </row>
    <row r="11" spans="1:19" ht="12" customHeight="1">
      <c r="A11" s="55"/>
      <c r="B11" s="55"/>
      <c r="C11" s="55"/>
      <c r="E11" s="66">
        <f ca="1">COLUMNS($E11:E11)+(ROWS(E$9:E11)-1)/2*7-Calcul_wkDayFirst+Calcul_FirstDate</f>
        <v>44199</v>
      </c>
      <c r="F11" s="66">
        <f ca="1">COLUMNS($E11:F11)+(ROWS(F$9:F11)-1)/2*7-Calcul_wkDayFirst+Calcul_FirstDate</f>
        <v>44200</v>
      </c>
      <c r="G11" s="66">
        <f ca="1">COLUMNS($E11:G11)+(ROWS(G$9:G11)-1)/2*7-Calcul_wkDayFirst+Calcul_FirstDate</f>
        <v>44201</v>
      </c>
      <c r="H11" s="66">
        <f ca="1">COLUMNS($E11:H11)+(ROWS(H$9:H11)-1)/2*7-Calcul_wkDayFirst+Calcul_FirstDate</f>
        <v>44202</v>
      </c>
      <c r="I11" s="66">
        <f ca="1">COLUMNS($E11:I11)+(ROWS(I$9:I11)-1)/2*7-Calcul_wkDayFirst+Calcul_FirstDate</f>
        <v>44203</v>
      </c>
      <c r="J11" s="66">
        <f ca="1">COLUMNS($E11:J11)+(ROWS(J$9:J11)-1)/2*7-Calcul_wkDayFirst+Calcul_FirstDate</f>
        <v>44204</v>
      </c>
      <c r="K11" s="66">
        <f ca="1">COLUMNS($E11:K11)+(ROWS(K$9:K11)-1)/2*7-Calcul_wkDayFirst+Calcul_FirstDate</f>
        <v>44205</v>
      </c>
    </row>
    <row r="12" spans="1:19" ht="80.099999999999994" customHeight="1">
      <c r="A12" s="55"/>
      <c r="B12" s="72" t="s">
        <v>18</v>
      </c>
      <c r="C12" s="55"/>
      <c r="E12" s="67" t="str">
        <f t="shared" ref="E12:K12" ca="1" si="1">INDEX(Calcul_Meetings,MATCH(E11,Calcul_Dates,0))</f>
        <v/>
      </c>
      <c r="F12" s="68" t="str">
        <f ca="1">INDEX(Calcul_Meetings,MATCH(F11,Calcul_Dates,0))</f>
        <v xml:space="preserve">09:00 Sample Meeting 3
</v>
      </c>
      <c r="G12" s="68" t="str">
        <f ca="1">INDEX(Calcul_Meetings,MATCH(G11,Calcul_Dates,0))</f>
        <v xml:space="preserve">09:00 Sample Meeting 4
</v>
      </c>
      <c r="H12" s="68" t="str">
        <f ca="1">INDEX(Calcul_Meetings,MATCH(H11,Calcul_Dates,0))</f>
        <v/>
      </c>
      <c r="I12" s="68" t="str">
        <f ca="1">INDEX(Calcul_Meetings,MATCH(I11,Calcul_Dates,0))</f>
        <v/>
      </c>
      <c r="J12" s="68" t="str">
        <f ca="1">INDEX(Calcul_Meetings,MATCH(J11,Calcul_Dates,0))</f>
        <v xml:space="preserve">09:00 Sample Meeting 7
</v>
      </c>
      <c r="K12" s="71" t="str">
        <f t="shared" ca="1" si="1"/>
        <v/>
      </c>
    </row>
    <row r="13" spans="1:19" ht="10.15" customHeight="1">
      <c r="A13" s="55"/>
      <c r="B13" s="55"/>
      <c r="C13" s="55"/>
      <c r="E13" s="66">
        <f ca="1">COLUMNS($E13:E13)+(ROWS(E$9:E13)-1)/2*7-Calcul_wkDayFirst+Calcul_FirstDate</f>
        <v>44206</v>
      </c>
      <c r="F13" s="66">
        <f ca="1">COLUMNS($E13:F13)+(ROWS(F$9:F13)-1)/2*7-Calcul_wkDayFirst+Calcul_FirstDate</f>
        <v>44207</v>
      </c>
      <c r="G13" s="66">
        <f ca="1">COLUMNS($E13:G13)+(ROWS(G$9:G13)-1)/2*7-Calcul_wkDayFirst+Calcul_FirstDate</f>
        <v>44208</v>
      </c>
      <c r="H13" s="66">
        <f ca="1">COLUMNS($E13:H13)+(ROWS(H$9:H13)-1)/2*7-Calcul_wkDayFirst+Calcul_FirstDate</f>
        <v>44209</v>
      </c>
      <c r="I13" s="66">
        <f ca="1">COLUMNS($E13:I13)+(ROWS(I$9:I13)-1)/2*7-Calcul_wkDayFirst+Calcul_FirstDate</f>
        <v>44210</v>
      </c>
      <c r="J13" s="66">
        <f ca="1">COLUMNS($E13:J13)+(ROWS(J$9:J13)-1)/2*7-Calcul_wkDayFirst+Calcul_FirstDate</f>
        <v>44211</v>
      </c>
      <c r="K13" s="66">
        <f ca="1">COLUMNS($E13:K13)+(ROWS(K$9:K13)-1)/2*7-Calcul_wkDayFirst+Calcul_FirstDate</f>
        <v>44212</v>
      </c>
    </row>
    <row r="14" spans="1:19" ht="81.599999999999994" customHeight="1">
      <c r="A14" s="55"/>
      <c r="B14" s="55"/>
      <c r="C14" s="55"/>
      <c r="E14" s="67" t="str">
        <f t="shared" ref="E14:K18" ca="1" si="2">INDEX(Calcul_Meetings,MATCH(E13,Calcul_Dates,0))</f>
        <v xml:space="preserve">09:30 Sample Meeting 9
</v>
      </c>
      <c r="F14" s="68" t="str">
        <f t="shared" ca="1" si="2"/>
        <v/>
      </c>
      <c r="G14" s="68" t="str">
        <f t="shared" ca="1" si="2"/>
        <v xml:space="preserve">09:00 Sample Meeting 11
</v>
      </c>
      <c r="H14" s="68" t="str">
        <f t="shared" ca="1" si="2"/>
        <v xml:space="preserve">09:00 Sample Meeting 12
</v>
      </c>
      <c r="I14" s="68" t="str">
        <f t="shared" ca="1" si="2"/>
        <v xml:space="preserve">10:00 Sample Meeting 3
</v>
      </c>
      <c r="J14" s="68" t="str">
        <f t="shared" ca="1" si="2"/>
        <v xml:space="preserve">09:00 Sample Meeting 14
</v>
      </c>
      <c r="K14" s="71" t="str">
        <f t="shared" ca="1" si="2"/>
        <v xml:space="preserve">10:00 Sample Meeting 15
</v>
      </c>
    </row>
    <row r="15" spans="1:19" ht="10.15" customHeight="1">
      <c r="A15" s="55"/>
      <c r="B15" s="55"/>
      <c r="C15" s="55"/>
      <c r="E15" s="66">
        <f ca="1">COLUMNS($E15:E15)+(ROWS(E$9:E15)-1)/2*7-Calcul_wkDayFirst+Calcul_FirstDate</f>
        <v>44213</v>
      </c>
      <c r="F15" s="66">
        <f ca="1">COLUMNS($E15:F15)+(ROWS(F$9:F15)-1)/2*7-Calcul_wkDayFirst+Calcul_FirstDate</f>
        <v>44214</v>
      </c>
      <c r="G15" s="66">
        <f ca="1">COLUMNS($E15:G15)+(ROWS(G$9:G15)-1)/2*7-Calcul_wkDayFirst+Calcul_FirstDate</f>
        <v>44215</v>
      </c>
      <c r="H15" s="66">
        <f ca="1">COLUMNS($E15:H15)+(ROWS(H$9:H15)-1)/2*7-Calcul_wkDayFirst+Calcul_FirstDate</f>
        <v>44216</v>
      </c>
      <c r="I15" s="66">
        <f ca="1">COLUMNS($E15:I15)+(ROWS(I$9:I15)-1)/2*7-Calcul_wkDayFirst+Calcul_FirstDate</f>
        <v>44217</v>
      </c>
      <c r="J15" s="66">
        <f ca="1">COLUMNS($E15:J15)+(ROWS(J$9:J15)-1)/2*7-Calcul_wkDayFirst+Calcul_FirstDate</f>
        <v>44218</v>
      </c>
      <c r="K15" s="66">
        <f ca="1">COLUMNS($E15:K15)+(ROWS(K$9:K15)-1)/2*7-Calcul_wkDayFirst+Calcul_FirstDate</f>
        <v>44219</v>
      </c>
    </row>
    <row r="16" spans="1:19" ht="81.400000000000006" customHeight="1">
      <c r="A16" s="55"/>
      <c r="B16" s="55"/>
      <c r="C16" s="55"/>
      <c r="E16" s="67" t="str">
        <f t="shared" ref="E16:K16" ca="1" si="3">INDEX(Calcul_Meetings,MATCH(E15,Calcul_Dates,0))</f>
        <v xml:space="preserve">10:00 Sample Meeting 6
</v>
      </c>
      <c r="F16" s="68" t="str">
        <f t="shared" ca="1" si="2"/>
        <v xml:space="preserve">10:00 Sample Meeting 17
</v>
      </c>
      <c r="G16" s="68" t="str">
        <f t="shared" ca="1" si="2"/>
        <v xml:space="preserve">14:30 Sample Meeting 18
</v>
      </c>
      <c r="H16" s="68" t="str">
        <f t="shared" ca="1" si="2"/>
        <v xml:space="preserve">15:30 Sample Meeting 19
</v>
      </c>
      <c r="I16" s="68" t="str">
        <f t="shared" ca="1" si="2"/>
        <v/>
      </c>
      <c r="J16" s="68" t="str">
        <f t="shared" ca="1" si="2"/>
        <v/>
      </c>
      <c r="K16" s="71" t="str">
        <f t="shared" ca="1" si="3"/>
        <v/>
      </c>
    </row>
    <row r="17" spans="1:19" ht="11.65" customHeight="1">
      <c r="A17" s="55"/>
      <c r="B17" s="55"/>
      <c r="C17" s="55"/>
      <c r="E17" s="66">
        <f ca="1">COLUMNS($E17:E17)+(ROWS(E$9:E17)-1)/2*7-Calcul_wkDayFirst+Calcul_FirstDate</f>
        <v>44220</v>
      </c>
      <c r="F17" s="66">
        <f ca="1">COLUMNS($E17:F17)+(ROWS(F$9:F17)-1)/2*7-Calcul_wkDayFirst+Calcul_FirstDate</f>
        <v>44221</v>
      </c>
      <c r="G17" s="66">
        <f ca="1">COLUMNS($E17:G17)+(ROWS(G$9:G17)-1)/2*7-Calcul_wkDayFirst+Calcul_FirstDate</f>
        <v>44222</v>
      </c>
      <c r="H17" s="66">
        <f ca="1">COLUMNS($E17:H17)+(ROWS(H$9:H17)-1)/2*7-Calcul_wkDayFirst+Calcul_FirstDate</f>
        <v>44223</v>
      </c>
      <c r="I17" s="66">
        <f ca="1">COLUMNS($E17:I17)+(ROWS(I$9:I17)-1)/2*7-Calcul_wkDayFirst+Calcul_FirstDate</f>
        <v>44224</v>
      </c>
      <c r="J17" s="66">
        <f ca="1">COLUMNS($E17:J17)+(ROWS(J$9:J17)-1)/2*7-Calcul_wkDayFirst+Calcul_FirstDate</f>
        <v>44225</v>
      </c>
      <c r="K17" s="66">
        <f ca="1">COLUMNS($E17:K17)+(ROWS(K$9:K17)-1)/2*7-Calcul_wkDayFirst+Calcul_FirstDate</f>
        <v>44226</v>
      </c>
    </row>
    <row r="18" spans="1:19" ht="81.599999999999994" customHeight="1">
      <c r="A18" s="55"/>
      <c r="B18" s="55"/>
      <c r="C18" s="55"/>
      <c r="E18" s="67" t="str">
        <f t="shared" ref="E18:K18" ca="1" si="4">INDEX(Calcul_Meetings,MATCH(E17,Calcul_Dates,0))</f>
        <v/>
      </c>
      <c r="F18" s="68" t="str">
        <f t="shared" ca="1" si="2"/>
        <v/>
      </c>
      <c r="G18" s="69" t="str">
        <f t="shared" ca="1" si="2"/>
        <v/>
      </c>
      <c r="H18" s="70" t="str">
        <f t="shared" ca="1" si="2"/>
        <v/>
      </c>
      <c r="I18" s="70" t="str">
        <f t="shared" ca="1" si="2"/>
        <v/>
      </c>
      <c r="J18" s="70" t="str">
        <f t="shared" ca="1" si="2"/>
        <v/>
      </c>
      <c r="K18" s="71" t="str">
        <f t="shared" ca="1" si="4"/>
        <v/>
      </c>
    </row>
    <row r="19" spans="1:19" ht="10.9" customHeight="1">
      <c r="A19" s="55"/>
      <c r="B19" s="55"/>
      <c r="C19" s="55"/>
      <c r="E19" s="66">
        <f ca="1">COLUMNS($E19:E19)+(ROWS(E$9:E19)-1)/2*7-Calcul_wkDayFirst+Calcul_FirstDate</f>
        <v>44227</v>
      </c>
      <c r="F19" s="66">
        <f ca="1">COLUMNS($E19:F19)+(ROWS(F$9:F19)-1)/2*7-Calcul_wkDayFirst+Calcul_FirstDate</f>
        <v>44228</v>
      </c>
      <c r="G19" s="66">
        <f ca="1">COLUMNS($E19:G19)+(ROWS(G$9:G19)-1)/2*7-Calcul_wkDayFirst+Calcul_FirstDate</f>
        <v>44229</v>
      </c>
      <c r="H19" s="66">
        <f ca="1">COLUMNS($E19:H19)+(ROWS(H$9:H19)-1)/2*7-Calcul_wkDayFirst+Calcul_FirstDate</f>
        <v>44230</v>
      </c>
      <c r="I19" s="66">
        <f ca="1">COLUMNS($E19:I19)+(ROWS(I$9:I19)-1)/2*7-Calcul_wkDayFirst+Calcul_FirstDate</f>
        <v>44231</v>
      </c>
      <c r="J19" s="66">
        <f ca="1">COLUMNS($E19:J19)+(ROWS(J$9:J19)-1)/2*7-Calcul_wkDayFirst+Calcul_FirstDate</f>
        <v>44232</v>
      </c>
      <c r="K19" s="66">
        <f ca="1">COLUMNS($E19:K19)+(ROWS(K$9:K19)-1)/2*7-Calcul_wkDayFirst+Calcul_FirstDate</f>
        <v>44233</v>
      </c>
    </row>
    <row r="20" spans="1:19" ht="11.65" customHeight="1">
      <c r="A20" s="55"/>
      <c r="B20" s="55"/>
      <c r="C20" s="55"/>
      <c r="E20" s="104" t="str">
        <f>INDEX(Translation[Text],MATCH("T6_" &amp; Sel_Lang,Translation[Code],0))</f>
        <v xml:space="preserve">This schedule is a compilation of the meetings shared with OCHA. Please contact the focal point if you need more information. </v>
      </c>
      <c r="F20" s="104"/>
      <c r="G20" s="104"/>
      <c r="H20" s="104"/>
      <c r="I20" s="104"/>
      <c r="J20" s="104"/>
      <c r="K20" s="104"/>
    </row>
    <row r="21" spans="1:19" ht="2.65" hidden="1" customHeight="1">
      <c r="A21" s="55"/>
      <c r="B21" s="55"/>
      <c r="C21" s="55"/>
      <c r="E21" s="103"/>
      <c r="F21" s="103"/>
      <c r="G21" s="103"/>
      <c r="H21" s="103"/>
      <c r="I21" s="103"/>
      <c r="J21" s="103"/>
      <c r="K21" s="103"/>
    </row>
    <row r="22" spans="1:19" ht="15" customHeight="1">
      <c r="A22" s="55"/>
      <c r="B22" s="55"/>
      <c r="C22" s="55"/>
      <c r="E22" s="100" t="str">
        <f>INDEX(Translation[Text],MATCH("T2_"&amp;Sel_Lang,Translation[Code],0))&amp;" - "&amp;Sel_Office</f>
        <v>Place of the meeting and contact person - office1</v>
      </c>
      <c r="F22" s="100"/>
      <c r="G22" s="100"/>
      <c r="H22" s="100"/>
      <c r="I22" s="100"/>
      <c r="J22" s="100"/>
      <c r="K22" s="100"/>
    </row>
    <row r="23" spans="1:19">
      <c r="A23" s="55"/>
      <c r="B23" s="55"/>
      <c r="C23" s="55"/>
      <c r="E23" s="100"/>
      <c r="F23" s="100"/>
      <c r="G23" s="100"/>
      <c r="H23" s="100"/>
      <c r="I23" s="100"/>
      <c r="J23" s="100"/>
      <c r="K23" s="100"/>
    </row>
    <row r="24" spans="1:19" s="60" customFormat="1" ht="2.65" customHeight="1">
      <c r="E24" s="73"/>
      <c r="F24" s="73"/>
      <c r="G24" s="73"/>
      <c r="H24" s="73"/>
      <c r="I24" s="73"/>
      <c r="J24" s="73"/>
      <c r="K24" s="73"/>
      <c r="M24" s="56"/>
      <c r="N24" s="56"/>
      <c r="O24" s="56"/>
      <c r="P24" s="56"/>
      <c r="Q24" s="56"/>
      <c r="R24" s="56"/>
      <c r="S24" s="56"/>
    </row>
    <row r="25" spans="1:19" ht="17.649999999999999" customHeight="1" thickBot="1">
      <c r="A25" s="55"/>
      <c r="B25" s="55"/>
      <c r="C25" s="55"/>
      <c r="E25" s="74" t="str">
        <f>INDEX(Translation[Text],MATCH("T3_" &amp; Sel_Lang,Translation[Code],0))</f>
        <v>Meeting</v>
      </c>
      <c r="F25" s="74" t="str">
        <f>INDEX(Translation[Text],MATCH("T4_" &amp; Sel_Lang,Translation[Code],0))</f>
        <v>Location</v>
      </c>
      <c r="G25" s="74" t="str">
        <f>INDEX(Translation[Text],MATCH("T9_" &amp; Sel_Lang,Translation[Code],0))</f>
        <v>Focal point</v>
      </c>
      <c r="H25" s="74"/>
      <c r="I25" s="74" t="str">
        <f>INDEX(Translation[Text],MATCH("T5_" &amp; Sel_Lang,Translation[Code],0))</f>
        <v>Email</v>
      </c>
      <c r="J25" s="74"/>
      <c r="K25" s="74" t="str">
        <f>INDEX(Translation[Text],MATCH("T8_" &amp; Sel_Lang,Translation[Code],0))</f>
        <v>Phone</v>
      </c>
    </row>
    <row r="26" spans="1:19" ht="16.899999999999999" customHeight="1" thickBot="1">
      <c r="A26" s="55"/>
      <c r="B26" s="55"/>
      <c r="C26" s="55"/>
      <c r="D26" s="75">
        <v>1</v>
      </c>
      <c r="E26" s="76" t="str">
        <f ca="1">INDEX(Calculation!$D$60:$H$89,D26,1)</f>
        <v>Sample Meeting 3</v>
      </c>
      <c r="F26" s="76" t="str">
        <f ca="1">INDEX(Calculation!$D$60:$H$89,D26,2)</f>
        <v>Sample location 3</v>
      </c>
      <c r="G26" s="95" t="str">
        <f ca="1">INDEX(Calculation!$D$60:$H$89,D26,3)</f>
        <v>Name 2</v>
      </c>
      <c r="H26" s="96"/>
      <c r="I26" s="97" t="str">
        <f ca="1">INDEX(Calculation!$D$60:$H$89,D26,4)</f>
        <v>email1@email.com</v>
      </c>
      <c r="J26" s="98"/>
      <c r="K26" s="77" t="str">
        <f ca="1">INDEX(Calculation!$D$60:$H$89,D26,5)</f>
        <v>555-555-555</v>
      </c>
      <c r="L26" s="78"/>
    </row>
    <row r="27" spans="1:19" s="83" customFormat="1" ht="16.899999999999999" customHeight="1" thickBot="1">
      <c r="A27" s="79"/>
      <c r="B27" s="79"/>
      <c r="C27" s="79"/>
      <c r="D27" s="80">
        <v>2</v>
      </c>
      <c r="E27" s="81" t="str">
        <f ca="1">INDEX(Calculation!$D$60:$H$89,D27,1)</f>
        <v>Sample Meeting 4</v>
      </c>
      <c r="F27" s="81" t="str">
        <f ca="1">INDEX(Calculation!$D$60:$H$89,D27,2)</f>
        <v>Sample location 4</v>
      </c>
      <c r="G27" s="91" t="str">
        <f ca="1">INDEX(Calculation!$D$60:$H$89,D27,3)</f>
        <v>Name 3</v>
      </c>
      <c r="H27" s="92"/>
      <c r="I27" s="93" t="str">
        <f ca="1">INDEX(Calculation!$D$60:$H$89,D27,4)</f>
        <v>email1@email.com</v>
      </c>
      <c r="J27" s="94"/>
      <c r="K27" s="82" t="str">
        <f ca="1">INDEX(Calculation!$D$60:$H$89,D27,5)</f>
        <v>555-555-555</v>
      </c>
    </row>
    <row r="28" spans="1:19" ht="16.899999999999999" customHeight="1" thickBot="1">
      <c r="A28" s="55"/>
      <c r="B28" s="55"/>
      <c r="C28" s="55"/>
      <c r="D28" s="75">
        <v>3</v>
      </c>
      <c r="E28" s="76" t="str">
        <f ca="1">INDEX(Calculation!$D$60:$H$89,D28,1)</f>
        <v>Sample Meeting 7</v>
      </c>
      <c r="F28" s="76" t="str">
        <f ca="1">INDEX(Calculation!$D$60:$H$89,D28,2)</f>
        <v>Sample location 7</v>
      </c>
      <c r="G28" s="95" t="str">
        <f ca="1">INDEX(Calculation!$D$60:$H$89,D28,3)</f>
        <v>Name 6</v>
      </c>
      <c r="H28" s="96"/>
      <c r="I28" s="97" t="str">
        <f ca="1">INDEX(Calculation!$D$60:$H$89,D28,4)</f>
        <v>email1@email.com</v>
      </c>
      <c r="J28" s="98"/>
      <c r="K28" s="77" t="str">
        <f ca="1">INDEX(Calculation!$D$60:$H$89,D28,5)</f>
        <v>555-555-555</v>
      </c>
      <c r="L28" s="75">
        <v>4</v>
      </c>
    </row>
    <row r="29" spans="1:19" s="83" customFormat="1" ht="16.899999999999999" customHeight="1" thickBot="1">
      <c r="A29" s="79"/>
      <c r="B29" s="79"/>
      <c r="C29" s="79"/>
      <c r="D29" s="75">
        <v>4</v>
      </c>
      <c r="E29" s="81" t="str">
        <f ca="1">INDEX(Calculation!$D$60:$H$89,D29,1)</f>
        <v>Sample Meeting 9</v>
      </c>
      <c r="F29" s="81" t="str">
        <f ca="1">INDEX(Calculation!$D$60:$H$89,D29,2)</f>
        <v>Sample location 9</v>
      </c>
      <c r="G29" s="91" t="str">
        <f ca="1">INDEX(Calculation!$D$60:$H$89,D29,3)</f>
        <v>Name 8</v>
      </c>
      <c r="H29" s="92"/>
      <c r="I29" s="93" t="str">
        <f ca="1">INDEX(Calculation!$D$60:$H$89,D29,4)</f>
        <v>email1@email.com</v>
      </c>
      <c r="J29" s="94"/>
      <c r="K29" s="82" t="str">
        <f ca="1">INDEX(Calculation!$D$60:$H$89,D29,5)</f>
        <v>555-555-555</v>
      </c>
      <c r="L29" s="80"/>
    </row>
    <row r="30" spans="1:19" ht="16.899999999999999" customHeight="1" thickBot="1">
      <c r="A30" s="55"/>
      <c r="B30" s="55"/>
      <c r="C30" s="55"/>
      <c r="D30" s="80">
        <v>5</v>
      </c>
      <c r="E30" s="76" t="str">
        <f ca="1">INDEX(Calculation!$D$60:$H$89,D30,1)</f>
        <v>Sample Meeting 11</v>
      </c>
      <c r="F30" s="76" t="str">
        <f ca="1">INDEX(Calculation!$D$60:$H$89,D30,2)</f>
        <v>Sample location 4</v>
      </c>
      <c r="G30" s="95" t="str">
        <f ca="1">INDEX(Calculation!$D$60:$H$89,D30,3)</f>
        <v>Name 10</v>
      </c>
      <c r="H30" s="96"/>
      <c r="I30" s="97" t="str">
        <f ca="1">INDEX(Calculation!$D$60:$H$89,D30,4)</f>
        <v>email1@email.com</v>
      </c>
      <c r="J30" s="98"/>
      <c r="K30" s="77" t="str">
        <f ca="1">INDEX(Calculation!$D$60:$H$89,D30,5)</f>
        <v>555-555-555</v>
      </c>
      <c r="L30" s="78"/>
    </row>
    <row r="31" spans="1:19" s="83" customFormat="1" ht="16.899999999999999" customHeight="1" thickBot="1">
      <c r="A31" s="79"/>
      <c r="B31" s="79"/>
      <c r="C31" s="79"/>
      <c r="D31" s="75">
        <v>6</v>
      </c>
      <c r="E31" s="81" t="str">
        <f ca="1">INDEX(Calculation!$D$60:$H$89,D31,1)</f>
        <v>Sample Meeting 12</v>
      </c>
      <c r="F31" s="81" t="str">
        <f ca="1">INDEX(Calculation!$D$60:$H$89,D31,2)</f>
        <v>Sample location 12</v>
      </c>
      <c r="G31" s="91" t="str">
        <f ca="1">INDEX(Calculation!$D$60:$H$89,D31,3)</f>
        <v>Name 1</v>
      </c>
      <c r="H31" s="92"/>
      <c r="I31" s="93" t="str">
        <f ca="1">INDEX(Calculation!$D$60:$H$89,D31,4)</f>
        <v>email1@email.com</v>
      </c>
      <c r="J31" s="94"/>
      <c r="K31" s="82" t="str">
        <f ca="1">INDEX(Calculation!$D$60:$H$89,D31,5)</f>
        <v>555-555-555</v>
      </c>
    </row>
    <row r="32" spans="1:19" ht="16.899999999999999" customHeight="1" thickBot="1">
      <c r="A32" s="55"/>
      <c r="B32" s="55"/>
      <c r="C32" s="55"/>
      <c r="D32" s="75">
        <v>7</v>
      </c>
      <c r="E32" s="76" t="str">
        <f ca="1">INDEX(Calculation!$D$60:$H$89,D32,1)</f>
        <v>Sample Meeting 3</v>
      </c>
      <c r="F32" s="76" t="str">
        <f ca="1">INDEX(Calculation!$D$60:$H$89,D32,2)</f>
        <v>Sample location 13</v>
      </c>
      <c r="G32" s="95" t="str">
        <f ca="1">INDEX(Calculation!$D$60:$H$89,D32,3)</f>
        <v>Name 2</v>
      </c>
      <c r="H32" s="96"/>
      <c r="I32" s="97" t="str">
        <f ca="1">INDEX(Calculation!$D$60:$H$89,D32,4)</f>
        <v>email1@email.com</v>
      </c>
      <c r="J32" s="98"/>
      <c r="K32" s="77" t="str">
        <f ca="1">INDEX(Calculation!$D$60:$H$89,D32,5)</f>
        <v>555-555-555</v>
      </c>
      <c r="L32" s="78"/>
    </row>
    <row r="33" spans="1:12" s="83" customFormat="1" ht="16.899999999999999" customHeight="1" thickBot="1">
      <c r="A33" s="79"/>
      <c r="B33" s="79"/>
      <c r="C33" s="79"/>
      <c r="D33" s="80">
        <v>8</v>
      </c>
      <c r="E33" s="81" t="str">
        <f ca="1">INDEX(Calculation!$D$60:$H$89,D33,1)</f>
        <v>Sample Meeting 14</v>
      </c>
      <c r="F33" s="81" t="str">
        <f ca="1">INDEX(Calculation!$D$60:$H$89,D33,2)</f>
        <v>Sample location 1</v>
      </c>
      <c r="G33" s="91" t="str">
        <f ca="1">INDEX(Calculation!$D$60:$H$89,D33,3)</f>
        <v>Name 13</v>
      </c>
      <c r="H33" s="92"/>
      <c r="I33" s="93" t="str">
        <f ca="1">INDEX(Calculation!$D$60:$H$89,D33,4)</f>
        <v>email1@email.com</v>
      </c>
      <c r="J33" s="94"/>
      <c r="K33" s="82" t="str">
        <f ca="1">INDEX(Calculation!$D$60:$H$89,D33,5)</f>
        <v>555-555-555</v>
      </c>
    </row>
    <row r="34" spans="1:12" ht="16.899999999999999" customHeight="1" thickBot="1">
      <c r="A34" s="55"/>
      <c r="B34" s="55"/>
      <c r="C34" s="55"/>
      <c r="D34" s="75">
        <v>9</v>
      </c>
      <c r="E34" s="76" t="str">
        <f ca="1">INDEX(Calculation!$D$60:$H$89,D34,1)</f>
        <v>Sample Meeting 15</v>
      </c>
      <c r="F34" s="76" t="str">
        <f ca="1">INDEX(Calculation!$D$60:$H$89,D34,2)</f>
        <v>Sample location 15</v>
      </c>
      <c r="G34" s="95" t="str">
        <f ca="1">INDEX(Calculation!$D$60:$H$89,D34,3)</f>
        <v>Name 14</v>
      </c>
      <c r="H34" s="96"/>
      <c r="I34" s="97" t="str">
        <f ca="1">INDEX(Calculation!$D$60:$H$89,D34,4)</f>
        <v>email1@email.com</v>
      </c>
      <c r="J34" s="98"/>
      <c r="K34" s="77" t="str">
        <f ca="1">INDEX(Calculation!$D$60:$H$89,D34,5)</f>
        <v>555-555-555</v>
      </c>
      <c r="L34" s="78"/>
    </row>
    <row r="35" spans="1:12" s="83" customFormat="1" ht="16.899999999999999" customHeight="1" thickBot="1">
      <c r="A35" s="79"/>
      <c r="B35" s="79"/>
      <c r="C35" s="79"/>
      <c r="D35" s="75">
        <v>10</v>
      </c>
      <c r="E35" s="81" t="str">
        <f ca="1">INDEX(Calculation!$D$60:$H$89,D35,1)</f>
        <v>Sample Meeting 6</v>
      </c>
      <c r="F35" s="81" t="str">
        <f ca="1">INDEX(Calculation!$D$60:$H$89,D35,2)</f>
        <v>Sample location 2</v>
      </c>
      <c r="G35" s="91" t="str">
        <f ca="1">INDEX(Calculation!$D$60:$H$89,D35,3)</f>
        <v>Name 15</v>
      </c>
      <c r="H35" s="92"/>
      <c r="I35" s="93" t="str">
        <f ca="1">INDEX(Calculation!$D$60:$H$89,D35,4)</f>
        <v>email1@email.com</v>
      </c>
      <c r="J35" s="94"/>
      <c r="K35" s="82" t="str">
        <f ca="1">INDEX(Calculation!$D$60:$H$89,D35,5)</f>
        <v>555-555-555</v>
      </c>
    </row>
    <row r="36" spans="1:12" ht="16.899999999999999" customHeight="1" thickBot="1">
      <c r="A36" s="55"/>
      <c r="B36" s="55"/>
      <c r="C36" s="55"/>
      <c r="D36" s="80">
        <v>11</v>
      </c>
      <c r="E36" s="76" t="str">
        <f ca="1">INDEX(Calculation!$D$60:$H$89,D36,1)</f>
        <v>Sample Meeting 17</v>
      </c>
      <c r="F36" s="76" t="str">
        <f ca="1">INDEX(Calculation!$D$60:$H$89,D36,2)</f>
        <v>Sample location 17</v>
      </c>
      <c r="G36" s="95" t="str">
        <f ca="1">INDEX(Calculation!$D$60:$H$89,D36,3)</f>
        <v>Name 16</v>
      </c>
      <c r="H36" s="96"/>
      <c r="I36" s="97" t="str">
        <f ca="1">INDEX(Calculation!$D$60:$H$89,D36,4)</f>
        <v>email1@email.com</v>
      </c>
      <c r="J36" s="98"/>
      <c r="K36" s="77" t="str">
        <f ca="1">INDEX(Calculation!$D$60:$H$89,D36,5)</f>
        <v>555-555-555</v>
      </c>
      <c r="L36" s="78"/>
    </row>
    <row r="37" spans="1:12" s="83" customFormat="1" ht="16.899999999999999" customHeight="1" thickBot="1">
      <c r="A37" s="79"/>
      <c r="B37" s="79"/>
      <c r="C37" s="79"/>
      <c r="D37" s="75">
        <v>12</v>
      </c>
      <c r="E37" s="81" t="str">
        <f ca="1">INDEX(Calculation!$D$60:$H$89,D37,1)</f>
        <v>Sample Meeting 18</v>
      </c>
      <c r="F37" s="81" t="str">
        <f ca="1">INDEX(Calculation!$D$60:$H$89,D37,2)</f>
        <v>Sample location 18</v>
      </c>
      <c r="G37" s="91" t="str">
        <f ca="1">INDEX(Calculation!$D$60:$H$89,D37,3)</f>
        <v>Name 17</v>
      </c>
      <c r="H37" s="92"/>
      <c r="I37" s="93" t="str">
        <f ca="1">INDEX(Calculation!$D$60:$H$89,D37,4)</f>
        <v>email1@email.com</v>
      </c>
      <c r="J37" s="94"/>
      <c r="K37" s="82" t="str">
        <f ca="1">INDEX(Calculation!$D$60:$H$89,D37,5)</f>
        <v>555-555-555</v>
      </c>
    </row>
    <row r="38" spans="1:12" ht="16.899999999999999" customHeight="1" thickBot="1">
      <c r="A38" s="55"/>
      <c r="B38" s="55"/>
      <c r="C38" s="55"/>
      <c r="D38" s="75">
        <v>13</v>
      </c>
      <c r="E38" s="76" t="str">
        <f ca="1">INDEX(Calculation!$D$60:$H$89,D38,1)</f>
        <v>Sample Meeting 19</v>
      </c>
      <c r="F38" s="76" t="str">
        <f ca="1">INDEX(Calculation!$D$60:$H$89,D38,2)</f>
        <v>Sample location 19</v>
      </c>
      <c r="G38" s="95" t="str">
        <f ca="1">INDEX(Calculation!$D$60:$H$89,D38,3)</f>
        <v>Name 18</v>
      </c>
      <c r="H38" s="96"/>
      <c r="I38" s="97" t="str">
        <f ca="1">INDEX(Calculation!$D$60:$H$89,D38,4)</f>
        <v>email1@email.com</v>
      </c>
      <c r="J38" s="98"/>
      <c r="K38" s="77" t="str">
        <f ca="1">INDEX(Calculation!$D$60:$H$89,D38,5)</f>
        <v>555-555-555</v>
      </c>
      <c r="L38" s="78"/>
    </row>
    <row r="39" spans="1:12" s="83" customFormat="1" ht="16.899999999999999" customHeight="1" thickBot="1">
      <c r="A39" s="79"/>
      <c r="B39" s="79"/>
      <c r="C39" s="79"/>
      <c r="D39" s="80">
        <v>14</v>
      </c>
      <c r="E39" s="81" t="str">
        <f ca="1">INDEX(Calculation!$D$60:$H$89,D39,1)</f>
        <v/>
      </c>
      <c r="F39" s="81" t="str">
        <f ca="1">INDEX(Calculation!$D$60:$H$89,D39,2)</f>
        <v/>
      </c>
      <c r="G39" s="91" t="str">
        <f ca="1">INDEX(Calculation!$D$60:$H$89,D39,3)</f>
        <v/>
      </c>
      <c r="H39" s="92"/>
      <c r="I39" s="93" t="str">
        <f ca="1">INDEX(Calculation!$D$60:$H$89,D39,4)</f>
        <v/>
      </c>
      <c r="J39" s="94"/>
      <c r="K39" s="82" t="str">
        <f ca="1">INDEX(Calculation!$D$60:$H$89,D39,5)</f>
        <v/>
      </c>
    </row>
    <row r="40" spans="1:12" ht="16.899999999999999" customHeight="1" thickBot="1">
      <c r="A40" s="55"/>
      <c r="B40" s="55"/>
      <c r="C40" s="55"/>
      <c r="D40" s="75">
        <v>15</v>
      </c>
      <c r="E40" s="76" t="str">
        <f ca="1">INDEX(Calculation!$D$60:$H$89,D40,1)</f>
        <v/>
      </c>
      <c r="F40" s="76" t="str">
        <f ca="1">INDEX(Calculation!$D$60:$H$89,D40,2)</f>
        <v/>
      </c>
      <c r="G40" s="95" t="str">
        <f ca="1">INDEX(Calculation!$D$60:$H$89,D40,3)</f>
        <v/>
      </c>
      <c r="H40" s="96"/>
      <c r="I40" s="97" t="str">
        <f ca="1">INDEX(Calculation!$D$60:$H$89,D40,4)</f>
        <v/>
      </c>
      <c r="J40" s="98"/>
      <c r="K40" s="77" t="str">
        <f ca="1">INDEX(Calculation!$D$60:$H$89,D40,5)</f>
        <v/>
      </c>
      <c r="L40" s="78"/>
    </row>
    <row r="41" spans="1:12" s="83" customFormat="1" ht="16.899999999999999" customHeight="1" thickBot="1">
      <c r="A41" s="79"/>
      <c r="B41" s="79"/>
      <c r="C41" s="79"/>
      <c r="D41" s="75">
        <v>16</v>
      </c>
      <c r="E41" s="81" t="str">
        <f ca="1">INDEX(Calculation!$D$60:$H$89,D41,1)</f>
        <v/>
      </c>
      <c r="F41" s="81" t="str">
        <f ca="1">INDEX(Calculation!$D$60:$H$89,D41,2)</f>
        <v/>
      </c>
      <c r="G41" s="91" t="str">
        <f ca="1">INDEX(Calculation!$D$60:$H$89,D41,3)</f>
        <v/>
      </c>
      <c r="H41" s="92"/>
      <c r="I41" s="93" t="str">
        <f ca="1">INDEX(Calculation!$D$60:$H$89,D41,4)</f>
        <v/>
      </c>
      <c r="J41" s="94"/>
      <c r="K41" s="82" t="str">
        <f ca="1">INDEX(Calculation!$D$60:$H$89,D41,5)</f>
        <v/>
      </c>
    </row>
    <row r="42" spans="1:12" ht="16.899999999999999" customHeight="1" thickBot="1">
      <c r="A42" s="55"/>
      <c r="B42" s="55"/>
      <c r="C42" s="55"/>
      <c r="D42" s="80">
        <v>17</v>
      </c>
      <c r="E42" s="76" t="str">
        <f ca="1">INDEX(Calculation!$D$60:$H$89,D42,1)</f>
        <v/>
      </c>
      <c r="F42" s="76" t="str">
        <f ca="1">INDEX(Calculation!$D$60:$H$89,D42,2)</f>
        <v/>
      </c>
      <c r="G42" s="95" t="str">
        <f ca="1">INDEX(Calculation!$D$60:$H$89,D42,3)</f>
        <v/>
      </c>
      <c r="H42" s="96"/>
      <c r="I42" s="97" t="str">
        <f ca="1">INDEX(Calculation!$D$60:$H$89,D42,4)</f>
        <v/>
      </c>
      <c r="J42" s="98"/>
      <c r="K42" s="77" t="str">
        <f ca="1">INDEX(Calculation!$D$60:$H$89,D42,5)</f>
        <v/>
      </c>
      <c r="L42" s="78"/>
    </row>
    <row r="43" spans="1:12" s="83" customFormat="1" ht="16.899999999999999" customHeight="1" thickBot="1">
      <c r="A43" s="79"/>
      <c r="B43" s="79"/>
      <c r="C43" s="79"/>
      <c r="D43" s="75">
        <v>18</v>
      </c>
      <c r="E43" s="81" t="str">
        <f ca="1">INDEX(Calculation!$D$60:$H$89,D43,1)</f>
        <v/>
      </c>
      <c r="F43" s="81" t="str">
        <f ca="1">INDEX(Calculation!$D$60:$H$89,D43,2)</f>
        <v/>
      </c>
      <c r="G43" s="91" t="str">
        <f ca="1">INDEX(Calculation!$D$60:$H$89,D43,3)</f>
        <v/>
      </c>
      <c r="H43" s="92"/>
      <c r="I43" s="93" t="str">
        <f ca="1">INDEX(Calculation!$D$60:$H$89,D43,4)</f>
        <v/>
      </c>
      <c r="J43" s="94"/>
      <c r="K43" s="82" t="str">
        <f ca="1">INDEX(Calculation!$D$60:$H$89,D43,5)</f>
        <v/>
      </c>
    </row>
    <row r="44" spans="1:12" ht="16.899999999999999" customHeight="1" thickBot="1">
      <c r="A44" s="55"/>
      <c r="B44" s="55"/>
      <c r="C44" s="55"/>
      <c r="D44" s="75">
        <v>19</v>
      </c>
      <c r="E44" s="76" t="str">
        <f ca="1">INDEX(Calculation!$D$60:$H$89,D44,1)</f>
        <v/>
      </c>
      <c r="F44" s="76" t="str">
        <f ca="1">INDEX(Calculation!$D$60:$H$89,D44,2)</f>
        <v/>
      </c>
      <c r="G44" s="95" t="str">
        <f ca="1">INDEX(Calculation!$D$60:$H$89,D44,3)</f>
        <v/>
      </c>
      <c r="H44" s="96"/>
      <c r="I44" s="97" t="str">
        <f ca="1">INDEX(Calculation!$D$60:$H$89,D44,4)</f>
        <v/>
      </c>
      <c r="J44" s="98"/>
      <c r="K44" s="77" t="str">
        <f ca="1">INDEX(Calculation!$D$60:$H$89,D44,5)</f>
        <v/>
      </c>
      <c r="L44" s="78"/>
    </row>
    <row r="45" spans="1:12" s="83" customFormat="1" ht="16.899999999999999" customHeight="1" thickBot="1">
      <c r="A45" s="79"/>
      <c r="B45" s="79"/>
      <c r="C45" s="79"/>
      <c r="D45" s="80">
        <v>20</v>
      </c>
      <c r="E45" s="81" t="str">
        <f ca="1">INDEX(Calculation!$D$60:$H$89,D45,1)</f>
        <v/>
      </c>
      <c r="F45" s="81" t="str">
        <f ca="1">INDEX(Calculation!$D$60:$H$89,D45,2)</f>
        <v/>
      </c>
      <c r="G45" s="91" t="str">
        <f ca="1">INDEX(Calculation!$D$60:$H$89,D45,3)</f>
        <v/>
      </c>
      <c r="H45" s="92"/>
      <c r="I45" s="93" t="str">
        <f ca="1">INDEX(Calculation!$D$60:$H$89,D45,4)</f>
        <v/>
      </c>
      <c r="J45" s="94"/>
      <c r="K45" s="82" t="str">
        <f ca="1">INDEX(Calculation!$D$60:$H$89,D45,5)</f>
        <v/>
      </c>
    </row>
    <row r="46" spans="1:12" ht="16.899999999999999" customHeight="1" thickBot="1">
      <c r="A46" s="55"/>
      <c r="B46" s="55"/>
      <c r="C46" s="55"/>
      <c r="D46" s="75">
        <v>21</v>
      </c>
      <c r="E46" s="76" t="str">
        <f ca="1">INDEX(Calculation!$D$60:$H$89,D46,1)</f>
        <v/>
      </c>
      <c r="F46" s="76" t="str">
        <f ca="1">INDEX(Calculation!$D$60:$H$89,D46,2)</f>
        <v/>
      </c>
      <c r="G46" s="95" t="str">
        <f ca="1">INDEX(Calculation!$D$60:$H$89,D46,3)</f>
        <v/>
      </c>
      <c r="H46" s="96"/>
      <c r="I46" s="97" t="str">
        <f ca="1">INDEX(Calculation!$D$60:$H$89,D46,4)</f>
        <v/>
      </c>
      <c r="J46" s="98"/>
      <c r="K46" s="77" t="str">
        <f ca="1">INDEX(Calculation!$D$60:$H$89,D46,5)</f>
        <v/>
      </c>
      <c r="L46" s="78"/>
    </row>
    <row r="47" spans="1:12" s="83" customFormat="1" ht="16.899999999999999" customHeight="1" thickBot="1">
      <c r="A47" s="79"/>
      <c r="B47" s="79"/>
      <c r="C47" s="79"/>
      <c r="D47" s="75">
        <v>22</v>
      </c>
      <c r="E47" s="81" t="str">
        <f ca="1">INDEX(Calculation!$D$60:$H$89,D47,1)</f>
        <v/>
      </c>
      <c r="F47" s="81" t="str">
        <f ca="1">INDEX(Calculation!$D$60:$H$89,D47,2)</f>
        <v/>
      </c>
      <c r="G47" s="91" t="str">
        <f ca="1">INDEX(Calculation!$D$60:$H$89,D47,3)</f>
        <v/>
      </c>
      <c r="H47" s="92"/>
      <c r="I47" s="93" t="str">
        <f ca="1">INDEX(Calculation!$D$60:$H$89,D47,4)</f>
        <v/>
      </c>
      <c r="J47" s="94"/>
      <c r="K47" s="82" t="str">
        <f ca="1">INDEX(Calculation!$D$60:$H$89,D47,5)</f>
        <v/>
      </c>
    </row>
    <row r="48" spans="1:12" ht="16.899999999999999" customHeight="1" thickBot="1">
      <c r="A48" s="55"/>
      <c r="B48" s="55"/>
      <c r="C48" s="55"/>
      <c r="D48" s="80">
        <v>23</v>
      </c>
      <c r="E48" s="76" t="str">
        <f ca="1">INDEX(Calculation!$D$60:$H$89,D48,1)</f>
        <v/>
      </c>
      <c r="F48" s="76" t="str">
        <f ca="1">INDEX(Calculation!$D$60:$H$89,D48,2)</f>
        <v/>
      </c>
      <c r="G48" s="95" t="str">
        <f ca="1">INDEX(Calculation!$D$60:$H$89,D48,3)</f>
        <v/>
      </c>
      <c r="H48" s="96"/>
      <c r="I48" s="97" t="str">
        <f ca="1">INDEX(Calculation!$D$60:$H$89,D48,4)</f>
        <v/>
      </c>
      <c r="J48" s="98"/>
      <c r="K48" s="77" t="str">
        <f ca="1">INDEX(Calculation!$D$60:$H$89,D48,5)</f>
        <v/>
      </c>
      <c r="L48" s="78"/>
    </row>
    <row r="49" spans="1:12" s="83" customFormat="1" ht="16.899999999999999" customHeight="1" thickBot="1">
      <c r="A49" s="79"/>
      <c r="B49" s="79"/>
      <c r="C49" s="79"/>
      <c r="D49" s="75">
        <v>24</v>
      </c>
      <c r="E49" s="81" t="str">
        <f ca="1">INDEX(Calculation!$D$60:$H$89,D49,1)</f>
        <v/>
      </c>
      <c r="F49" s="81" t="str">
        <f ca="1">INDEX(Calculation!$D$60:$H$89,D49,2)</f>
        <v/>
      </c>
      <c r="G49" s="91" t="str">
        <f ca="1">INDEX(Calculation!$D$60:$H$89,D49,3)</f>
        <v/>
      </c>
      <c r="H49" s="92"/>
      <c r="I49" s="93" t="str">
        <f ca="1">INDEX(Calculation!$D$60:$H$89,D49,4)</f>
        <v/>
      </c>
      <c r="J49" s="94"/>
      <c r="K49" s="82" t="str">
        <f ca="1">INDEX(Calculation!$D$60:$H$89,D49,5)</f>
        <v/>
      </c>
    </row>
    <row r="50" spans="1:12" ht="16.899999999999999" customHeight="1" thickBot="1">
      <c r="A50" s="55"/>
      <c r="B50" s="55"/>
      <c r="C50" s="55"/>
      <c r="D50" s="80">
        <v>25</v>
      </c>
      <c r="E50" s="76" t="str">
        <f ca="1">INDEX(Calculation!$D$60:$H$89,D50,1)</f>
        <v/>
      </c>
      <c r="F50" s="76" t="str">
        <f ca="1">INDEX(Calculation!$D$60:$H$89,D50,2)</f>
        <v/>
      </c>
      <c r="G50" s="95" t="str">
        <f ca="1">INDEX(Calculation!$D$60:$H$89,D50,3)</f>
        <v/>
      </c>
      <c r="H50" s="96"/>
      <c r="I50" s="97" t="str">
        <f ca="1">INDEX(Calculation!$D$60:$H$89,D50,4)</f>
        <v/>
      </c>
      <c r="J50" s="98"/>
      <c r="K50" s="77" t="str">
        <f ca="1">INDEX(Calculation!$D$60:$H$89,D50,5)</f>
        <v/>
      </c>
      <c r="L50" s="78"/>
    </row>
    <row r="51" spans="1:12" s="83" customFormat="1" ht="16.899999999999999" customHeight="1" thickBot="1">
      <c r="A51" s="79"/>
      <c r="B51" s="79"/>
      <c r="C51" s="79"/>
      <c r="D51" s="75">
        <v>26</v>
      </c>
      <c r="E51" s="81" t="str">
        <f ca="1">INDEX(Calculation!$D$60:$H$89,D51,1)</f>
        <v/>
      </c>
      <c r="F51" s="81" t="str">
        <f ca="1">INDEX(Calculation!$D$60:$H$89,D51,2)</f>
        <v/>
      </c>
      <c r="G51" s="91" t="str">
        <f ca="1">INDEX(Calculation!$D$60:$H$89,D51,3)</f>
        <v/>
      </c>
      <c r="H51" s="92"/>
      <c r="I51" s="93" t="str">
        <f ca="1">INDEX(Calculation!$D$60:$H$89,D51,4)</f>
        <v/>
      </c>
      <c r="J51" s="94"/>
      <c r="K51" s="82" t="str">
        <f ca="1">INDEX(Calculation!$D$60:$H$89,D51,5)</f>
        <v/>
      </c>
    </row>
    <row r="52" spans="1:12" s="83" customFormat="1" ht="16.899999999999999" customHeight="1" thickBot="1">
      <c r="A52" s="79"/>
      <c r="B52" s="79"/>
      <c r="C52" s="79"/>
      <c r="D52" s="80">
        <v>27</v>
      </c>
      <c r="E52" s="76" t="str">
        <f ca="1">INDEX(Calculation!$D$60:$H$89,D52,1)</f>
        <v/>
      </c>
      <c r="F52" s="76" t="str">
        <f ca="1">INDEX(Calculation!$D$60:$H$89,D52,2)</f>
        <v/>
      </c>
      <c r="G52" s="95" t="str">
        <f ca="1">INDEX(Calculation!$D$60:$H$89,D52,3)</f>
        <v/>
      </c>
      <c r="H52" s="96"/>
      <c r="I52" s="97" t="str">
        <f ca="1">INDEX(Calculation!$D$60:$H$89,D52,4)</f>
        <v/>
      </c>
      <c r="J52" s="98"/>
      <c r="K52" s="77" t="str">
        <f ca="1">INDEX(Calculation!$D$60:$H$89,D52,5)</f>
        <v/>
      </c>
    </row>
    <row r="53" spans="1:12" s="83" customFormat="1" ht="16.899999999999999" customHeight="1" thickBot="1">
      <c r="A53" s="79"/>
      <c r="B53" s="79"/>
      <c r="C53" s="79"/>
      <c r="D53" s="75">
        <v>28</v>
      </c>
      <c r="E53" s="81" t="str">
        <f ca="1">INDEX(Calculation!$D$60:$H$89,D53,1)</f>
        <v/>
      </c>
      <c r="F53" s="81" t="str">
        <f ca="1">INDEX(Calculation!$D$60:$H$89,D53,2)</f>
        <v/>
      </c>
      <c r="G53" s="91" t="str">
        <f ca="1">INDEX(Calculation!$D$60:$H$89,D53,3)</f>
        <v/>
      </c>
      <c r="H53" s="92"/>
      <c r="I53" s="93" t="str">
        <f ca="1">INDEX(Calculation!$D$60:$H$89,D53,4)</f>
        <v/>
      </c>
      <c r="J53" s="94"/>
      <c r="K53" s="82" t="str">
        <f ca="1">INDEX(Calculation!$D$60:$H$89,D53,5)</f>
        <v/>
      </c>
    </row>
    <row r="54" spans="1:12" ht="16.899999999999999" customHeight="1" thickBot="1">
      <c r="A54" s="55"/>
      <c r="B54" s="55"/>
      <c r="C54" s="55"/>
      <c r="D54" s="80">
        <v>29</v>
      </c>
      <c r="E54" s="76" t="str">
        <f ca="1">INDEX(Calculation!$D$60:$H$89,D54,1)</f>
        <v/>
      </c>
      <c r="F54" s="76" t="str">
        <f ca="1">INDEX(Calculation!$D$60:$H$89,D54,2)</f>
        <v/>
      </c>
      <c r="G54" s="95" t="str">
        <f ca="1">INDEX(Calculation!$D$60:$H$89,D54,3)</f>
        <v/>
      </c>
      <c r="H54" s="96"/>
      <c r="I54" s="97" t="str">
        <f ca="1">INDEX(Calculation!$D$60:$H$89,D54,4)</f>
        <v/>
      </c>
      <c r="J54" s="98"/>
      <c r="K54" s="77" t="str">
        <f ca="1">INDEX(Calculation!$D$60:$H$89,D54,5)</f>
        <v/>
      </c>
      <c r="L54" s="78"/>
    </row>
    <row r="55" spans="1:12" s="83" customFormat="1" ht="16.899999999999999" customHeight="1">
      <c r="A55" s="79"/>
      <c r="B55" s="79"/>
      <c r="C55" s="79"/>
      <c r="D55" s="75">
        <v>30</v>
      </c>
      <c r="E55" s="81" t="str">
        <f ca="1">INDEX(Calculation!$D$60:$H$89,D55,1)</f>
        <v/>
      </c>
      <c r="F55" s="81" t="str">
        <f ca="1">INDEX(Calculation!$D$60:$H$89,D55,2)</f>
        <v/>
      </c>
      <c r="G55" s="91" t="str">
        <f ca="1">INDEX(Calculation!$D$60:$H$89,D55,3)</f>
        <v/>
      </c>
      <c r="H55" s="92"/>
      <c r="I55" s="93" t="str">
        <f ca="1">INDEX(Calculation!$D$60:$H$89,D55,4)</f>
        <v/>
      </c>
      <c r="J55" s="94"/>
      <c r="K55" s="82" t="str">
        <f ca="1">INDEX(Calculation!$D$60:$H$89,D55,5)</f>
        <v/>
      </c>
    </row>
    <row r="56" spans="1:12" ht="9.4" customHeight="1">
      <c r="A56" s="55"/>
      <c r="B56" s="55"/>
      <c r="C56" s="55"/>
      <c r="D56" s="75">
        <v>25</v>
      </c>
      <c r="L56" s="78"/>
    </row>
    <row r="57" spans="1:12" ht="16.5" customHeight="1">
      <c r="A57" s="55"/>
      <c r="B57" s="55"/>
      <c r="C57" s="55"/>
      <c r="E57" s="104" t="str">
        <f>INDEX(Translation[Text],MATCH("T6_" &amp; Sel_Lang,Translation[Code],0))</f>
        <v xml:space="preserve">This schedule is a compilation of the meetings shared with OCHA. Please contact the focal point if you need more information. </v>
      </c>
      <c r="F57" s="104"/>
      <c r="G57" s="104"/>
      <c r="H57" s="104"/>
      <c r="I57" s="104"/>
      <c r="J57" s="104"/>
      <c r="K57" s="104"/>
      <c r="L57" s="78"/>
    </row>
    <row r="58" spans="1:12" ht="2.65" customHeight="1">
      <c r="A58" s="55"/>
      <c r="B58" s="55"/>
      <c r="C58" s="55"/>
      <c r="E58" s="84"/>
      <c r="F58" s="85"/>
      <c r="G58" s="86"/>
      <c r="H58" s="78"/>
      <c r="I58" s="84"/>
      <c r="J58" s="85"/>
      <c r="K58" s="86"/>
      <c r="L58" s="78"/>
    </row>
    <row r="59" spans="1:12" ht="3" customHeight="1">
      <c r="E59" s="87"/>
      <c r="F59" s="88"/>
      <c r="G59" s="88"/>
    </row>
    <row r="60" spans="1:12" ht="9.9499999999999993" customHeight="1"/>
    <row r="61" spans="1:12">
      <c r="H61" s="105" t="str">
        <f>INDEX(Translation[Text],MATCH("T7_" &amp; Sel_Lang,Translation[Code],0))</f>
        <v>Please send your input to:</v>
      </c>
      <c r="I61" s="105"/>
      <c r="J61" s="89" t="s">
        <v>19</v>
      </c>
      <c r="K61" s="89"/>
    </row>
  </sheetData>
  <mergeCells count="68">
    <mergeCell ref="H61:I61"/>
    <mergeCell ref="G47:H47"/>
    <mergeCell ref="I47:J47"/>
    <mergeCell ref="G48:H48"/>
    <mergeCell ref="I48:J48"/>
    <mergeCell ref="G49:H49"/>
    <mergeCell ref="I49:J49"/>
    <mergeCell ref="G50:H50"/>
    <mergeCell ref="E57:K57"/>
    <mergeCell ref="I54:J54"/>
    <mergeCell ref="I26:J26"/>
    <mergeCell ref="G26:H26"/>
    <mergeCell ref="G30:H30"/>
    <mergeCell ref="I30:J30"/>
    <mergeCell ref="G31:H31"/>
    <mergeCell ref="G27:H27"/>
    <mergeCell ref="I27:J27"/>
    <mergeCell ref="G28:H28"/>
    <mergeCell ref="I28:J28"/>
    <mergeCell ref="G29:H29"/>
    <mergeCell ref="I29:J29"/>
    <mergeCell ref="I31:J31"/>
    <mergeCell ref="E5:K5"/>
    <mergeCell ref="E2:K3"/>
    <mergeCell ref="B1:B2"/>
    <mergeCell ref="E22:K23"/>
    <mergeCell ref="E21:K21"/>
    <mergeCell ref="E20:K20"/>
    <mergeCell ref="G43:H43"/>
    <mergeCell ref="I43:J43"/>
    <mergeCell ref="G44:H44"/>
    <mergeCell ref="I44:J44"/>
    <mergeCell ref="G45:H45"/>
    <mergeCell ref="I45:J45"/>
    <mergeCell ref="G32:H32"/>
    <mergeCell ref="I32:J32"/>
    <mergeCell ref="G33:H33"/>
    <mergeCell ref="I33:J33"/>
    <mergeCell ref="G34:H34"/>
    <mergeCell ref="I34:J34"/>
    <mergeCell ref="G35:H35"/>
    <mergeCell ref="I35:J35"/>
    <mergeCell ref="G36:H36"/>
    <mergeCell ref="I36:J36"/>
    <mergeCell ref="G37:H37"/>
    <mergeCell ref="I37:J37"/>
    <mergeCell ref="G38:H38"/>
    <mergeCell ref="I38:J38"/>
    <mergeCell ref="G39:H39"/>
    <mergeCell ref="I39:J39"/>
    <mergeCell ref="G40:H40"/>
    <mergeCell ref="I40:J40"/>
    <mergeCell ref="G41:H41"/>
    <mergeCell ref="I41:J41"/>
    <mergeCell ref="G42:H42"/>
    <mergeCell ref="I42:J42"/>
    <mergeCell ref="G55:H55"/>
    <mergeCell ref="I55:J55"/>
    <mergeCell ref="G46:H46"/>
    <mergeCell ref="I46:J46"/>
    <mergeCell ref="G52:H52"/>
    <mergeCell ref="I52:J52"/>
    <mergeCell ref="G53:H53"/>
    <mergeCell ref="I53:J53"/>
    <mergeCell ref="I50:J50"/>
    <mergeCell ref="G51:H51"/>
    <mergeCell ref="I51:J51"/>
    <mergeCell ref="G54:H54"/>
  </mergeCells>
  <phoneticPr fontId="11" type="noConversion"/>
  <conditionalFormatting sqref="E9:K9">
    <cfRule type="expression" dxfId="46" priority="35">
      <formula>MONTH(E9)&lt;&gt;Calcul_NB_Month</formula>
    </cfRule>
  </conditionalFormatting>
  <conditionalFormatting sqref="E10:K10">
    <cfRule type="expression" dxfId="45" priority="29">
      <formula>MONTH(E9)&lt;&gt;Calcul_NB_Month</formula>
    </cfRule>
  </conditionalFormatting>
  <conditionalFormatting sqref="E11:K11">
    <cfRule type="expression" dxfId="44" priority="13">
      <formula>MONTH(E11)&lt;&gt;Calcul_NB_Month</formula>
    </cfRule>
  </conditionalFormatting>
  <conditionalFormatting sqref="E13:K13">
    <cfRule type="expression" dxfId="43" priority="12">
      <formula>MONTH(E13)&lt;&gt;Calcul_NB_Month</formula>
    </cfRule>
  </conditionalFormatting>
  <conditionalFormatting sqref="E15:K15">
    <cfRule type="expression" dxfId="42" priority="11">
      <formula>MONTH(E15)&lt;&gt;Calcul_NB_Month</formula>
    </cfRule>
  </conditionalFormatting>
  <conditionalFormatting sqref="E17:K17">
    <cfRule type="expression" dxfId="41" priority="10">
      <formula>MONTH(E17)&lt;&gt;Calcul_NB_Month</formula>
    </cfRule>
  </conditionalFormatting>
  <conditionalFormatting sqref="E12:K12">
    <cfRule type="expression" dxfId="40" priority="9">
      <formula>MONTH(E11)&lt;&gt;Calcul_NB_Month</formula>
    </cfRule>
  </conditionalFormatting>
  <conditionalFormatting sqref="E14:K14">
    <cfRule type="expression" dxfId="39" priority="5">
      <formula>MONTH(E13)&lt;&gt;Calcul_NB_Month</formula>
    </cfRule>
  </conditionalFormatting>
  <conditionalFormatting sqref="E16:K16">
    <cfRule type="expression" dxfId="38" priority="4">
      <formula>MONTH(E15)&lt;&gt;Calcul_NB_Month</formula>
    </cfRule>
  </conditionalFormatting>
  <conditionalFormatting sqref="E18:K18">
    <cfRule type="expression" dxfId="37" priority="3">
      <formula>MONTH(E17)&lt;&gt;Calcul_NB_Month</formula>
    </cfRule>
  </conditionalFormatting>
  <conditionalFormatting sqref="E19:K19">
    <cfRule type="expression" dxfId="36" priority="2">
      <formula>MONTH(E19)&lt;&gt;Calcul_NB_Month</formula>
    </cfRule>
  </conditionalFormatting>
  <dataValidations count="2">
    <dataValidation type="date" operator="greaterThanOrEqual" allowBlank="1" showInputMessage="1" showErrorMessage="1" sqref="B3" xr:uid="{00000000-0002-0000-0300-000000000000}">
      <formula1>40909</formula1>
    </dataValidation>
    <dataValidation type="list" operator="greaterThanOrEqual" allowBlank="1" showInputMessage="1" showErrorMessage="1" sqref="B5" xr:uid="{00000000-0002-0000-0300-000001000000}">
      <formula1>Offices</formula1>
    </dataValidation>
  </dataValidations>
  <hyperlinks>
    <hyperlink ref="B9" location="Data_Date_Start" tooltip="Table View" display="Add/Edit Events" xr:uid="{00000000-0004-0000-0300-000000000000}"/>
    <hyperlink ref="I26" r:id="rId1" display="sturm@unhcr.org" xr:uid="{D813D803-1D8E-416F-9877-FA76CFADCCB9}"/>
    <hyperlink ref="I27" r:id="rId2" display="sturm@unhcr.org" xr:uid="{0EFA6C29-C193-47B9-8974-BC9078E5E6DB}"/>
    <hyperlink ref="I28" r:id="rId3" display="sturm@unhcr.org" xr:uid="{F6DA5628-FD15-48D5-8011-177BCB23F0B3}"/>
    <hyperlink ref="I29" r:id="rId4" display="sturm@unhcr.org" xr:uid="{3B7EA932-81AC-4244-9F14-C4811E68445D}"/>
    <hyperlink ref="I30" r:id="rId5" display="sturm@unhcr.org" xr:uid="{90317A02-CBED-4C5F-B35B-D55D20ED01A8}"/>
    <hyperlink ref="I31" r:id="rId6" display="sturm@unhcr.org" xr:uid="{85003076-4866-4871-978D-3994225DFDED}"/>
    <hyperlink ref="I32" r:id="rId7" display="sturm@unhcr.org" xr:uid="{99D911AC-59F1-4671-8666-4062417E71D8}"/>
    <hyperlink ref="I33" r:id="rId8" display="sturm@unhcr.org" xr:uid="{1C7A9551-E5B2-4E02-93ED-24583CEA192F}"/>
    <hyperlink ref="I34" r:id="rId9" display="sturm@unhcr.org" xr:uid="{2CB79FFA-987D-4DA0-A5B1-2A65557926E2}"/>
    <hyperlink ref="I35" r:id="rId10" display="sturm@unhcr.org" xr:uid="{987D10A9-4654-4E44-A0E9-57DA8280CBAF}"/>
    <hyperlink ref="I36" r:id="rId11" display="sturm@unhcr.org" xr:uid="{266E3892-75F3-41FA-916D-A115B51E36A6}"/>
    <hyperlink ref="I37" r:id="rId12" display="sturm@unhcr.org" xr:uid="{C03F52DC-5A92-48DF-9010-5B58D81CDB93}"/>
    <hyperlink ref="I38" r:id="rId13" display="sturm@unhcr.org" xr:uid="{C790F21D-2FB4-492B-89EA-1687BBEC94AA}"/>
    <hyperlink ref="I39" r:id="rId14" display="sturm@unhcr.org" xr:uid="{379120B5-C9FA-4FA3-B819-62F2124827AF}"/>
    <hyperlink ref="I40" r:id="rId15" display="sturm@unhcr.org" xr:uid="{D32A40F7-65EA-4434-88D2-75E9DD4B4851}"/>
    <hyperlink ref="I41" r:id="rId16" display="sturm@unhcr.org" xr:uid="{598AA1FD-7C87-43D3-91C5-9AB5021EAFB6}"/>
    <hyperlink ref="I42" r:id="rId17" display="sturm@unhcr.org" xr:uid="{364686FE-A462-4A6D-9FA8-45F7A73BD3B7}"/>
    <hyperlink ref="I43" r:id="rId18" display="sturm@unhcr.org" xr:uid="{99B2BFC7-9397-4A18-9F5C-E115AC1DB024}"/>
    <hyperlink ref="I44" r:id="rId19" display="sturm@unhcr.org" xr:uid="{376061A1-8066-4C52-80F9-E5D58CCC9806}"/>
    <hyperlink ref="I45" r:id="rId20" display="sturm@unhcr.org" xr:uid="{71333AEB-245F-4BEF-8256-F43E9F9401EE}"/>
    <hyperlink ref="I47" r:id="rId21" display="sturm@unhcr.org" xr:uid="{A820F946-9AFB-4DB9-AE23-71BF9D5CB8F0}"/>
    <hyperlink ref="I48" r:id="rId22" display="sturm@unhcr.org" xr:uid="{2182907E-9D94-45CF-BA7F-321591E76CBE}"/>
    <hyperlink ref="I49" r:id="rId23" display="sturm@unhcr.org" xr:uid="{8C15EEAE-0AF7-4792-A709-0025FD33A2D0}"/>
    <hyperlink ref="I46" r:id="rId24" display="sturm@unhcr.org" xr:uid="{15DDC33A-1CB7-40CB-AAD4-290FC94EDB88}"/>
    <hyperlink ref="I50" r:id="rId25" display="sturm@unhcr.org" xr:uid="{50090160-60C3-4DBF-AAA2-E1696B2A9A10}"/>
    <hyperlink ref="I51" r:id="rId26" display="sturm@unhcr.org" xr:uid="{C57AF9D3-A6C0-4A3B-97A2-011D4D569839}"/>
    <hyperlink ref="I52" r:id="rId27" display="sturm@unhcr.org" xr:uid="{B3B538D0-B8E0-48B0-9643-78BA071255EA}"/>
    <hyperlink ref="I53" r:id="rId28" display="sturm@unhcr.org" xr:uid="{A6B75E36-A3CE-4B29-89C3-808B4522964D}"/>
    <hyperlink ref="I54" r:id="rId29" display="sturm@unhcr.org" xr:uid="{1DED0DD1-ADBC-40B3-969A-8AF789CB3CE2}"/>
    <hyperlink ref="I55" r:id="rId30" display="sturm@unhcr.org" xr:uid="{5B886590-EDF1-4248-8EF5-FBD068BC17D6}"/>
  </hyperlinks>
  <pageMargins left="0.39370078740157483" right="0.23622047244094491" top="0" bottom="0" header="0.19685039370078741" footer="0.15748031496062992"/>
  <pageSetup paperSize="9" scale="97" fitToHeight="2" orientation="landscape" r:id="rId31"/>
  <headerFooter>
    <oddFooter>&amp;L&amp;"-,Bold"Version : &amp;D  &amp;T&amp;REnvoyez vos contributions à ochabdi@un.org</oddFooter>
  </headerFooter>
  <rowBreaks count="1" manualBreakCount="1">
    <brk id="20" min="4" max="10" man="1"/>
  </rowBreaks>
  <ignoredErrors>
    <ignoredError sqref="E11:K11 E13:K13 E15:K15 E17:K17 E19:K19 E12 K12" formula="1"/>
  </ignoredErrors>
  <drawing r:id="rId32"/>
  <extLst>
    <ext xmlns:x14="http://schemas.microsoft.com/office/spreadsheetml/2009/9/main" uri="{CCE6A557-97BC-4b89-ADB6-D9C93CAAB3DF}">
      <x14:dataValidations xmlns:xm="http://schemas.microsoft.com/office/excel/2006/main" count="1">
        <x14:dataValidation type="list" operator="greaterThanOrEqual" allowBlank="1" showInputMessage="1" showErrorMessage="1" xr:uid="{C57BAC97-B4D9-4044-BE29-1B36F2ED9C4F}">
          <x14:formula1>
            <xm:f>Languages!$A$3:$A$6</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3:G28"/>
  <sheetViews>
    <sheetView showGridLines="0" topLeftCell="F1" workbookViewId="0">
      <selection activeCell="A7" sqref="A7"/>
    </sheetView>
  </sheetViews>
  <sheetFormatPr defaultColWidth="9.140625" defaultRowHeight="14.45"/>
  <cols>
    <col min="1" max="1" width="25.28515625" customWidth="1"/>
    <col min="5" max="5" width="20.28515625" bestFit="1" customWidth="1"/>
  </cols>
  <sheetData>
    <row r="3" spans="1:7">
      <c r="A3" s="19" t="s">
        <v>20</v>
      </c>
      <c r="B3" t="s">
        <v>21</v>
      </c>
      <c r="E3" s="19" t="s">
        <v>22</v>
      </c>
      <c r="F3" s="19" t="s">
        <v>23</v>
      </c>
      <c r="G3" t="s">
        <v>21</v>
      </c>
    </row>
    <row r="4" spans="1:7">
      <c r="A4" t="s">
        <v>24</v>
      </c>
      <c r="B4" s="13">
        <v>47</v>
      </c>
      <c r="E4" t="s">
        <v>25</v>
      </c>
      <c r="F4" t="s">
        <v>26</v>
      </c>
      <c r="G4" s="13">
        <v>20</v>
      </c>
    </row>
    <row r="5" spans="1:7">
      <c r="A5" t="s">
        <v>27</v>
      </c>
      <c r="B5" s="13">
        <v>46</v>
      </c>
      <c r="F5" t="s">
        <v>28</v>
      </c>
      <c r="G5" s="13">
        <v>19</v>
      </c>
    </row>
    <row r="6" spans="1:7">
      <c r="A6" t="s">
        <v>29</v>
      </c>
      <c r="B6" s="13">
        <v>44</v>
      </c>
      <c r="F6" t="s">
        <v>30</v>
      </c>
      <c r="G6" s="13">
        <v>23</v>
      </c>
    </row>
    <row r="7" spans="1:7">
      <c r="A7" t="s">
        <v>31</v>
      </c>
      <c r="B7" s="13">
        <v>42</v>
      </c>
      <c r="F7" t="s">
        <v>32</v>
      </c>
      <c r="G7" s="13">
        <v>28</v>
      </c>
    </row>
    <row r="8" spans="1:7">
      <c r="A8" t="s">
        <v>33</v>
      </c>
      <c r="B8" s="13">
        <v>37</v>
      </c>
      <c r="F8" t="s">
        <v>34</v>
      </c>
      <c r="G8" s="13">
        <v>31</v>
      </c>
    </row>
    <row r="9" spans="1:7">
      <c r="A9" t="s">
        <v>35</v>
      </c>
      <c r="B9" s="13">
        <v>33</v>
      </c>
      <c r="F9" t="s">
        <v>36</v>
      </c>
      <c r="G9" s="13">
        <v>31</v>
      </c>
    </row>
    <row r="10" spans="1:7">
      <c r="A10" t="s">
        <v>37</v>
      </c>
      <c r="B10" s="13">
        <v>30</v>
      </c>
      <c r="F10" t="s">
        <v>38</v>
      </c>
      <c r="G10" s="13">
        <v>31</v>
      </c>
    </row>
    <row r="11" spans="1:7">
      <c r="A11" t="s">
        <v>39</v>
      </c>
      <c r="B11" s="13">
        <v>29</v>
      </c>
      <c r="E11" t="s">
        <v>40</v>
      </c>
      <c r="F11" t="s">
        <v>41</v>
      </c>
      <c r="G11" s="13">
        <v>34</v>
      </c>
    </row>
    <row r="12" spans="1:7">
      <c r="A12" t="s">
        <v>42</v>
      </c>
      <c r="B12" s="13">
        <v>24</v>
      </c>
      <c r="F12" t="s">
        <v>43</v>
      </c>
      <c r="G12" s="13">
        <v>18</v>
      </c>
    </row>
    <row r="13" spans="1:7">
      <c r="A13" t="s">
        <v>44</v>
      </c>
      <c r="B13" s="13">
        <v>21</v>
      </c>
      <c r="F13" t="s">
        <v>45</v>
      </c>
      <c r="G13" s="13">
        <v>4</v>
      </c>
    </row>
    <row r="14" spans="1:7">
      <c r="A14" t="s">
        <v>46</v>
      </c>
      <c r="B14" s="13">
        <v>18</v>
      </c>
      <c r="F14" t="s">
        <v>47</v>
      </c>
      <c r="G14" s="13">
        <v>26</v>
      </c>
    </row>
    <row r="15" spans="1:7">
      <c r="A15" t="s">
        <v>48</v>
      </c>
      <c r="B15" s="13">
        <v>15</v>
      </c>
      <c r="F15" t="s">
        <v>26</v>
      </c>
      <c r="G15" s="13">
        <v>24</v>
      </c>
    </row>
    <row r="16" spans="1:7">
      <c r="A16" t="s">
        <v>49</v>
      </c>
      <c r="B16" s="13">
        <v>15</v>
      </c>
      <c r="F16" t="s">
        <v>28</v>
      </c>
      <c r="G16" s="13">
        <v>17</v>
      </c>
    </row>
    <row r="17" spans="1:7">
      <c r="A17" t="s">
        <v>50</v>
      </c>
      <c r="B17" s="13">
        <v>10</v>
      </c>
      <c r="F17" t="s">
        <v>30</v>
      </c>
      <c r="G17" s="13">
        <v>23</v>
      </c>
    </row>
    <row r="18" spans="1:7">
      <c r="A18" t="s">
        <v>51</v>
      </c>
      <c r="B18" s="13">
        <v>9</v>
      </c>
      <c r="F18" t="s">
        <v>32</v>
      </c>
      <c r="G18" s="13">
        <v>17</v>
      </c>
    </row>
    <row r="19" spans="1:7">
      <c r="A19" t="s">
        <v>52</v>
      </c>
      <c r="B19" s="13">
        <v>8</v>
      </c>
      <c r="F19" t="s">
        <v>34</v>
      </c>
      <c r="G19" s="13">
        <v>14</v>
      </c>
    </row>
    <row r="20" spans="1:7">
      <c r="A20" t="s">
        <v>53</v>
      </c>
      <c r="B20" s="13">
        <v>6</v>
      </c>
      <c r="F20" t="s">
        <v>36</v>
      </c>
      <c r="G20" s="13">
        <v>21</v>
      </c>
    </row>
    <row r="21" spans="1:7">
      <c r="A21" t="s">
        <v>54</v>
      </c>
      <c r="B21" s="13">
        <v>6</v>
      </c>
      <c r="F21" t="s">
        <v>38</v>
      </c>
      <c r="G21" s="13">
        <v>15</v>
      </c>
    </row>
    <row r="22" spans="1:7">
      <c r="A22" t="s">
        <v>55</v>
      </c>
      <c r="B22" s="13">
        <v>6</v>
      </c>
      <c r="F22" t="s">
        <v>56</v>
      </c>
      <c r="G22" s="13">
        <v>17</v>
      </c>
    </row>
    <row r="23" spans="1:7">
      <c r="A23" t="s">
        <v>57</v>
      </c>
      <c r="B23" s="13">
        <v>5</v>
      </c>
      <c r="E23" t="s">
        <v>58</v>
      </c>
      <c r="F23" t="s">
        <v>41</v>
      </c>
      <c r="G23" s="13">
        <v>17</v>
      </c>
    </row>
    <row r="24" spans="1:7">
      <c r="A24" t="s">
        <v>59</v>
      </c>
      <c r="B24" s="13">
        <v>5</v>
      </c>
      <c r="F24" t="s">
        <v>43</v>
      </c>
      <c r="G24" s="13">
        <v>14</v>
      </c>
    </row>
    <row r="25" spans="1:7">
      <c r="F25" t="s">
        <v>45</v>
      </c>
      <c r="G25" s="13">
        <v>15</v>
      </c>
    </row>
    <row r="26" spans="1:7">
      <c r="F26" t="s">
        <v>47</v>
      </c>
      <c r="G26" s="13">
        <v>17</v>
      </c>
    </row>
    <row r="27" spans="1:7">
      <c r="F27" t="s">
        <v>26</v>
      </c>
      <c r="G27" s="13">
        <v>23</v>
      </c>
    </row>
    <row r="28" spans="1:7">
      <c r="F28" t="s">
        <v>28</v>
      </c>
      <c r="G28" s="13">
        <v>4</v>
      </c>
    </row>
  </sheetData>
  <pageMargins left="0.7" right="0.7" top="0.75" bottom="0.75" header="0.3" footer="0.3"/>
  <drawing r:id="rId3"/>
  <extLst>
    <ext xmlns:x14="http://schemas.microsoft.com/office/spreadsheetml/2009/9/main" uri="{A8765BA9-456A-4dab-B4F3-ACF838C121DE}">
      <x14:slicerList>
        <x14:slicer r:id="rId4"/>
      </x14:slicerList>
    </ext>
    <ext xmlns:x15="http://schemas.microsoft.com/office/spreadsheetml/2010/11/main" uri="{7E03D99C-DC04-49d9-9315-930204A7B6E9}">
      <x15:timelineRefs>
        <x15:timelineRef r:id="rId5"/>
      </x15:timelineRef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rgb="FFC00000"/>
  </sheetPr>
  <dimension ref="A1:X181"/>
  <sheetViews>
    <sheetView showGridLines="0" zoomScalePageLayoutView="140" workbookViewId="0">
      <pane ySplit="5" topLeftCell="A6" activePane="bottomLeft" state="frozen"/>
      <selection pane="bottomLeft" activeCell="D6" sqref="D6:S24"/>
    </sheetView>
  </sheetViews>
  <sheetFormatPr defaultColWidth="9.140625" defaultRowHeight="13.9"/>
  <cols>
    <col min="1" max="1" width="0.140625" style="9" customWidth="1"/>
    <col min="2" max="2" width="4.28515625" style="9" customWidth="1"/>
    <col min="3" max="3" width="2.85546875" style="26" customWidth="1"/>
    <col min="4" max="4" width="16.7109375" style="9" customWidth="1"/>
    <col min="5" max="5" width="13.42578125" style="9" customWidth="1"/>
    <col min="6" max="6" width="27.28515625" style="9" customWidth="1"/>
    <col min="7" max="7" width="12.7109375" style="9" customWidth="1"/>
    <col min="8" max="8" width="23.28515625" style="9" customWidth="1"/>
    <col min="9" max="9" width="22.28515625" style="9" bestFit="1" customWidth="1"/>
    <col min="10" max="10" width="19.28515625" style="9" customWidth="1"/>
    <col min="11" max="11" width="15.5703125" style="9" customWidth="1"/>
    <col min="12" max="12" width="19.28515625" style="9" hidden="1" customWidth="1"/>
    <col min="13" max="13" width="19.85546875" style="9" hidden="1" customWidth="1"/>
    <col min="14" max="14" width="15.7109375" style="9" hidden="1" customWidth="1"/>
    <col min="15" max="15" width="16.7109375" style="9" hidden="1" customWidth="1"/>
    <col min="16" max="16" width="12.42578125" style="9" hidden="1" customWidth="1"/>
    <col min="17" max="17" width="29.5703125" style="36" hidden="1" customWidth="1"/>
    <col min="18" max="18" width="8.7109375" style="35" hidden="1" customWidth="1"/>
    <col min="19" max="19" width="12.28515625" style="9" hidden="1" customWidth="1"/>
    <col min="20" max="20" width="6" style="35" customWidth="1"/>
    <col min="21" max="21" width="32.28515625" style="9" customWidth="1"/>
    <col min="22" max="23" width="19.7109375" style="9" customWidth="1"/>
    <col min="24" max="24" width="7.28515625" style="26" customWidth="1"/>
    <col min="25" max="25" width="27.42578125" style="9" customWidth="1"/>
    <col min="26" max="16384" width="9.140625" style="9"/>
  </cols>
  <sheetData>
    <row r="1" spans="1:24" ht="13.9" customHeight="1">
      <c r="C1" s="9"/>
      <c r="I1" s="34" t="s">
        <v>60</v>
      </c>
      <c r="J1" s="54"/>
      <c r="K1" s="54"/>
    </row>
    <row r="2" spans="1:24" ht="20.45">
      <c r="A2" s="106" t="s">
        <v>61</v>
      </c>
      <c r="B2" s="106"/>
      <c r="C2" s="106"/>
      <c r="D2" s="106"/>
      <c r="E2" s="112" t="s">
        <v>62</v>
      </c>
      <c r="F2" s="112"/>
      <c r="G2" s="112"/>
      <c r="H2" s="112"/>
      <c r="I2" s="112"/>
      <c r="J2" s="112"/>
      <c r="K2" s="112"/>
      <c r="L2" s="112"/>
      <c r="M2" s="112"/>
      <c r="N2" s="112"/>
      <c r="O2" s="112"/>
      <c r="P2" s="112"/>
      <c r="Q2" s="37"/>
      <c r="R2" s="90"/>
      <c r="S2" s="26"/>
      <c r="T2" s="48"/>
      <c r="U2" s="26"/>
      <c r="V2" s="26"/>
      <c r="W2" s="26"/>
    </row>
    <row r="3" spans="1:24" ht="15.75" customHeight="1">
      <c r="A3" s="36"/>
      <c r="B3" s="106" t="s">
        <v>63</v>
      </c>
      <c r="C3" s="106"/>
      <c r="D3" s="106"/>
      <c r="F3" s="111" t="s">
        <v>64</v>
      </c>
    </row>
    <row r="4" spans="1:24" ht="17.100000000000001" customHeight="1">
      <c r="C4" s="9"/>
      <c r="F4" s="111"/>
      <c r="G4" s="12"/>
    </row>
    <row r="5" spans="1:24">
      <c r="C5" s="9"/>
      <c r="D5" s="11" t="s">
        <v>65</v>
      </c>
      <c r="E5" s="11" t="s">
        <v>66</v>
      </c>
      <c r="F5" s="11" t="s">
        <v>20</v>
      </c>
      <c r="G5" s="11" t="s">
        <v>67</v>
      </c>
      <c r="H5" s="11" t="s">
        <v>68</v>
      </c>
      <c r="I5" s="11" t="s">
        <v>69</v>
      </c>
      <c r="J5" s="11" t="s">
        <v>70</v>
      </c>
      <c r="K5" s="11" t="s">
        <v>71</v>
      </c>
      <c r="L5" s="10" t="s">
        <v>72</v>
      </c>
      <c r="M5" s="38" t="s">
        <v>73</v>
      </c>
      <c r="N5" s="10" t="s">
        <v>74</v>
      </c>
      <c r="O5" s="10" t="s">
        <v>75</v>
      </c>
      <c r="P5" s="10" t="s">
        <v>76</v>
      </c>
      <c r="Q5" s="10" t="s">
        <v>77</v>
      </c>
      <c r="R5" s="10" t="s">
        <v>78</v>
      </c>
      <c r="S5" s="10" t="s">
        <v>79</v>
      </c>
      <c r="T5" s="26"/>
      <c r="U5" s="43" t="s">
        <v>80</v>
      </c>
      <c r="X5" s="9"/>
    </row>
    <row r="6" spans="1:24" ht="15" customHeight="1">
      <c r="D6" s="31">
        <v>44198</v>
      </c>
      <c r="E6" s="16">
        <v>0.375</v>
      </c>
      <c r="F6" s="17" t="s">
        <v>81</v>
      </c>
      <c r="G6" s="17" t="s">
        <v>82</v>
      </c>
      <c r="H6" s="17" t="s">
        <v>83</v>
      </c>
      <c r="I6" s="17" t="s">
        <v>84</v>
      </c>
      <c r="J6" s="27" t="s">
        <v>85</v>
      </c>
      <c r="K6" s="17" t="s">
        <v>86</v>
      </c>
      <c r="L6" s="32">
        <f ca="1">--(AND(Tbl_Meetings[[#This Row],[Office]]=Sel_Office,MONTH(Tbl_Meetings[[#This Row],[Date]])=Calcul_NB_Month,YEAR(Tbl_Meetings[[#This Row],[Date]])=Calcul_NB_Year))</f>
        <v>0</v>
      </c>
      <c r="M6" s="23" t="str">
        <f ca="1">_xlfn.CONCAT(Tbl_Meetings[[#This Row],[Meeting description]],Tbl_Meetings[[#This Row],[Office]],Tbl_Meetings[[#This Row],[Meeting Location]],Tbl_Meetings[[#This Row],[Contact Name]],Tbl_Meetings[[#This Row],[Contact email]],Tbl_Meetings[[#This Row],[Contact Phone]])</f>
        <v>Sample Meeting 1office3Sample location 1Name 1email1@email.com555-555-555</v>
      </c>
      <c r="N6" s="32">
        <f ca="1">IF(COUNTIF($M$6:$M6, $M6)&gt;1,0,1)*L6</f>
        <v>0</v>
      </c>
      <c r="O6" s="32" t="str">
        <f ca="1">IF(Tbl_Meetings[[#This Row],[Location]]=0,"",SUM(INDIRECT("$n$4:n" &amp; ROW())))</f>
        <v/>
      </c>
      <c r="P6" s="33" t="str">
        <f ca="1">COUNTIFS(INDIRECT("$D$6:D" &amp; ROW()),D6,INDIRECT("$G$6:G" &amp; ROW()),G6)&amp;"/"&amp;D6&amp;Tbl_Meetings[[#This Row],[Office]]</f>
        <v>1/44198office3</v>
      </c>
      <c r="Q6" s="18" t="str">
        <f t="shared" ref="Q6:Q24" ca="1" si="0">TEXT(E6,"HH:MM") &amp; " " &amp; F6</f>
        <v>09:00 Sample Meeting 1</v>
      </c>
      <c r="R6" s="22">
        <f ca="1">YEAR(Tbl_Meetings[[#This Row],[Date]])</f>
        <v>2021</v>
      </c>
      <c r="S6" s="22">
        <f ca="1">MONTH(Tbl_Meetings[[#This Row],[Date]])</f>
        <v>1</v>
      </c>
      <c r="T6" s="26"/>
      <c r="U6" s="44" t="s">
        <v>87</v>
      </c>
      <c r="X6" s="9"/>
    </row>
    <row r="7" spans="1:24" ht="15" customHeight="1">
      <c r="D7" s="31">
        <v>44199</v>
      </c>
      <c r="E7" s="16">
        <v>0.375</v>
      </c>
      <c r="F7" s="17" t="s">
        <v>88</v>
      </c>
      <c r="G7" s="17" t="s">
        <v>82</v>
      </c>
      <c r="H7" s="17" t="s">
        <v>89</v>
      </c>
      <c r="I7" s="17" t="s">
        <v>84</v>
      </c>
      <c r="J7" s="27" t="s">
        <v>85</v>
      </c>
      <c r="K7" s="17" t="s">
        <v>86</v>
      </c>
      <c r="L7" s="32">
        <f ca="1">--(AND(Tbl_Meetings[[#This Row],[Office]]=Sel_Office,MONTH(Tbl_Meetings[[#This Row],[Date]])=Calcul_NB_Month,YEAR(Tbl_Meetings[[#This Row],[Date]])=Calcul_NB_Year))</f>
        <v>0</v>
      </c>
      <c r="M7" s="23" t="str">
        <f ca="1">_xlfn.CONCAT(Tbl_Meetings[[#This Row],[Meeting description]],Tbl_Meetings[[#This Row],[Office]],Tbl_Meetings[[#This Row],[Meeting Location]],Tbl_Meetings[[#This Row],[Contact Name]],Tbl_Meetings[[#This Row],[Contact email]],Tbl_Meetings[[#This Row],[Contact Phone]])</f>
        <v>Sample Meeting 2office3Sample location 2Name 1email1@email.com555-555-555</v>
      </c>
      <c r="N7" s="32">
        <f ca="1">IF(COUNTIF($M$6:$M7, $M7)&gt;1,0,1)*L7</f>
        <v>0</v>
      </c>
      <c r="O7" s="32" t="str">
        <f ca="1">IF(Tbl_Meetings[[#This Row],[Location]]=0,"",SUM(INDIRECT("$n$4:n" &amp; ROW())))</f>
        <v/>
      </c>
      <c r="P7" s="33" t="str">
        <f ca="1">COUNTIFS(INDIRECT("$D$6:D" &amp; ROW()),D7,INDIRECT("$G$6:G" &amp; ROW()),G7)&amp;"/"&amp;D7&amp;Tbl_Meetings[[#This Row],[Office]]</f>
        <v>1/44199office3</v>
      </c>
      <c r="Q7" s="18" t="str">
        <f t="shared" ca="1" si="0"/>
        <v>09:00 Sample Meeting 2</v>
      </c>
      <c r="R7" s="22">
        <f ca="1">YEAR(Tbl_Meetings[[#This Row],[Date]])</f>
        <v>2021</v>
      </c>
      <c r="S7" s="22">
        <f ca="1">MONTH(Tbl_Meetings[[#This Row],[Date]])</f>
        <v>1</v>
      </c>
      <c r="T7" s="26"/>
      <c r="U7" s="45" t="s">
        <v>90</v>
      </c>
      <c r="X7" s="9"/>
    </row>
    <row r="8" spans="1:24" ht="20.45">
      <c r="D8" s="31">
        <v>44200</v>
      </c>
      <c r="E8" s="16">
        <v>0.375</v>
      </c>
      <c r="F8" s="17" t="s">
        <v>91</v>
      </c>
      <c r="G8" s="17" t="s">
        <v>15</v>
      </c>
      <c r="H8" s="17" t="s">
        <v>92</v>
      </c>
      <c r="I8" s="17" t="s">
        <v>93</v>
      </c>
      <c r="J8" s="27" t="s">
        <v>85</v>
      </c>
      <c r="K8" s="17" t="s">
        <v>86</v>
      </c>
      <c r="L8" s="32">
        <f ca="1">--(AND(Tbl_Meetings[[#This Row],[Office]]=Sel_Office,MONTH(Tbl_Meetings[[#This Row],[Date]])=Calcul_NB_Month,YEAR(Tbl_Meetings[[#This Row],[Date]])=Calcul_NB_Year))</f>
        <v>1</v>
      </c>
      <c r="M8" s="23" t="str">
        <f ca="1">_xlfn.CONCAT(Tbl_Meetings[[#This Row],[Meeting description]],Tbl_Meetings[[#This Row],[Office]],Tbl_Meetings[[#This Row],[Meeting Location]],Tbl_Meetings[[#This Row],[Contact Name]],Tbl_Meetings[[#This Row],[Contact email]],Tbl_Meetings[[#This Row],[Contact Phone]])</f>
        <v>Sample Meeting 3office1Sample location 3Name 2email1@email.com555-555-555</v>
      </c>
      <c r="N8" s="32">
        <f ca="1">IF(COUNTIF($M$6:$M8, $M8)&gt;1,0,1)*L8</f>
        <v>1</v>
      </c>
      <c r="O8" s="32">
        <f ca="1">IF(Tbl_Meetings[[#This Row],[Location]]=0,"",SUM(INDIRECT("$n$4:n" &amp; ROW())))</f>
        <v>1</v>
      </c>
      <c r="P8" s="33" t="str">
        <f ca="1">COUNTIFS(INDIRECT("$D$6:D" &amp; ROW()),D8,INDIRECT("$G$6:G" &amp; ROW()),G8)&amp;"/"&amp;D8&amp;Tbl_Meetings[[#This Row],[Office]]</f>
        <v>1/44200office1</v>
      </c>
      <c r="Q8" s="18" t="str">
        <f t="shared" ca="1" si="0"/>
        <v>09:00 Sample Meeting 3</v>
      </c>
      <c r="R8" s="22">
        <f ca="1">YEAR(Tbl_Meetings[[#This Row],[Date]])</f>
        <v>2021</v>
      </c>
      <c r="S8" s="22">
        <f ca="1">MONTH(Tbl_Meetings[[#This Row],[Date]])</f>
        <v>1</v>
      </c>
      <c r="T8" s="26"/>
      <c r="U8" s="46" t="s">
        <v>94</v>
      </c>
      <c r="X8" s="9"/>
    </row>
    <row r="9" spans="1:24" ht="13.9" customHeight="1">
      <c r="D9" s="31">
        <v>44201</v>
      </c>
      <c r="E9" s="16">
        <v>0.375</v>
      </c>
      <c r="F9" s="17" t="s">
        <v>95</v>
      </c>
      <c r="G9" s="17" t="s">
        <v>15</v>
      </c>
      <c r="H9" s="17" t="s">
        <v>96</v>
      </c>
      <c r="I9" s="17" t="s">
        <v>97</v>
      </c>
      <c r="J9" s="27" t="s">
        <v>85</v>
      </c>
      <c r="K9" s="17" t="s">
        <v>86</v>
      </c>
      <c r="L9" s="32">
        <f ca="1">--(AND(Tbl_Meetings[[#This Row],[Office]]=Sel_Office,MONTH(Tbl_Meetings[[#This Row],[Date]])=Calcul_NB_Month,YEAR(Tbl_Meetings[[#This Row],[Date]])=Calcul_NB_Year))</f>
        <v>1</v>
      </c>
      <c r="M9" s="23" t="str">
        <f ca="1">_xlfn.CONCAT(Tbl_Meetings[[#This Row],[Meeting description]],Tbl_Meetings[[#This Row],[Office]],Tbl_Meetings[[#This Row],[Meeting Location]],Tbl_Meetings[[#This Row],[Contact Name]],Tbl_Meetings[[#This Row],[Contact email]],Tbl_Meetings[[#This Row],[Contact Phone]])</f>
        <v>Sample Meeting 4office1Sample location 4Name 3email1@email.com555-555-555</v>
      </c>
      <c r="N9" s="32">
        <f ca="1">IF(COUNTIF($M$6:$M9, $M9)&gt;1,0,1)*L9</f>
        <v>1</v>
      </c>
      <c r="O9" s="32">
        <f ca="1">IF(Tbl_Meetings[[#This Row],[Location]]=0,"",SUM(INDIRECT("$n$4:n" &amp; ROW())))</f>
        <v>2</v>
      </c>
      <c r="P9" s="33" t="str">
        <f ca="1">COUNTIFS(INDIRECT("$D$6:D" &amp; ROW()),D9,INDIRECT("$G$6:G" &amp; ROW()),G9)&amp;"/"&amp;D9&amp;Tbl_Meetings[[#This Row],[Office]]</f>
        <v>1/44201office1</v>
      </c>
      <c r="Q9" s="18" t="str">
        <f t="shared" ca="1" si="0"/>
        <v>09:00 Sample Meeting 4</v>
      </c>
      <c r="R9" s="22">
        <f ca="1">YEAR(Tbl_Meetings[[#This Row],[Date]])</f>
        <v>2021</v>
      </c>
      <c r="S9" s="22">
        <f ca="1">MONTH(Tbl_Meetings[[#This Row],[Date]])</f>
        <v>1</v>
      </c>
      <c r="T9" s="26"/>
      <c r="U9" s="107" t="s">
        <v>98</v>
      </c>
      <c r="X9" s="9"/>
    </row>
    <row r="10" spans="1:24" ht="15" customHeight="1">
      <c r="D10" s="31">
        <v>44202</v>
      </c>
      <c r="E10" s="16">
        <v>0.45833333333333331</v>
      </c>
      <c r="F10" s="17" t="s">
        <v>99</v>
      </c>
      <c r="G10" s="17" t="s">
        <v>100</v>
      </c>
      <c r="H10" s="17" t="s">
        <v>101</v>
      </c>
      <c r="I10" s="17" t="s">
        <v>102</v>
      </c>
      <c r="J10" s="27" t="s">
        <v>85</v>
      </c>
      <c r="K10" s="17" t="s">
        <v>86</v>
      </c>
      <c r="L10" s="32">
        <f ca="1">--(AND(Tbl_Meetings[[#This Row],[Office]]=Sel_Office,MONTH(Tbl_Meetings[[#This Row],[Date]])=Calcul_NB_Month,YEAR(Tbl_Meetings[[#This Row],[Date]])=Calcul_NB_Year))</f>
        <v>0</v>
      </c>
      <c r="M10" s="23" t="str">
        <f ca="1">_xlfn.CONCAT(Tbl_Meetings[[#This Row],[Meeting description]],Tbl_Meetings[[#This Row],[Office]],Tbl_Meetings[[#This Row],[Meeting Location]],Tbl_Meetings[[#This Row],[Contact Name]],Tbl_Meetings[[#This Row],[Contact email]],Tbl_Meetings[[#This Row],[Contact Phone]])</f>
        <v>Sample Meeting 5office2Sample location 5Name 4email1@email.com555-555-555</v>
      </c>
      <c r="N10" s="32">
        <f ca="1">IF(COUNTIF($M$6:$M10, $M10)&gt;1,0,1)*L10</f>
        <v>0</v>
      </c>
      <c r="O10" s="32" t="str">
        <f ca="1">IF(Tbl_Meetings[[#This Row],[Location]]=0,"",SUM(INDIRECT("$n$4:n" &amp; ROW())))</f>
        <v/>
      </c>
      <c r="P10" s="33" t="str">
        <f ca="1">COUNTIFS(INDIRECT("$D$6:D" &amp; ROW()),D10,INDIRECT("$G$6:G" &amp; ROW()),G10)&amp;"/"&amp;D10&amp;Tbl_Meetings[[#This Row],[Office]]</f>
        <v>1/44202office2</v>
      </c>
      <c r="Q10" s="18" t="str">
        <f t="shared" ca="1" si="0"/>
        <v>11:00 Sample Meeting 5</v>
      </c>
      <c r="R10" s="22">
        <f ca="1">YEAR(Tbl_Meetings[[#This Row],[Date]])</f>
        <v>2021</v>
      </c>
      <c r="S10" s="22">
        <f ca="1">MONTH(Tbl_Meetings[[#This Row],[Date]])</f>
        <v>1</v>
      </c>
      <c r="T10" s="26"/>
      <c r="U10" s="108"/>
      <c r="X10" s="9"/>
    </row>
    <row r="11" spans="1:24" ht="14.25" customHeight="1">
      <c r="D11" s="31">
        <v>44203</v>
      </c>
      <c r="E11" s="16">
        <v>0.60416666666666663</v>
      </c>
      <c r="F11" s="17" t="s">
        <v>103</v>
      </c>
      <c r="G11" s="17" t="s">
        <v>82</v>
      </c>
      <c r="H11" s="17" t="s">
        <v>104</v>
      </c>
      <c r="I11" s="17" t="s">
        <v>105</v>
      </c>
      <c r="J11" s="27" t="s">
        <v>85</v>
      </c>
      <c r="K11" s="17" t="s">
        <v>86</v>
      </c>
      <c r="L11" s="32">
        <f ca="1">--(AND(Tbl_Meetings[[#This Row],[Office]]=Sel_Office,MONTH(Tbl_Meetings[[#This Row],[Date]])=Calcul_NB_Month,YEAR(Tbl_Meetings[[#This Row],[Date]])=Calcul_NB_Year))</f>
        <v>0</v>
      </c>
      <c r="M11" s="23" t="str">
        <f ca="1">_xlfn.CONCAT(Tbl_Meetings[[#This Row],[Meeting description]],Tbl_Meetings[[#This Row],[Office]],Tbl_Meetings[[#This Row],[Meeting Location]],Tbl_Meetings[[#This Row],[Contact Name]],Tbl_Meetings[[#This Row],[Contact email]],Tbl_Meetings[[#This Row],[Contact Phone]])</f>
        <v>Sample Meeting 6office3Sample location 6Name 5email1@email.com555-555-555</v>
      </c>
      <c r="N11" s="32">
        <f ca="1">IF(COUNTIF($M$6:$M11, $M11)&gt;1,0,1)*L11</f>
        <v>0</v>
      </c>
      <c r="O11" s="32" t="str">
        <f ca="1">IF(Tbl_Meetings[[#This Row],[Location]]=0,"",SUM(INDIRECT("$n$4:n" &amp; ROW())))</f>
        <v/>
      </c>
      <c r="P11" s="33" t="str">
        <f ca="1">COUNTIFS(INDIRECT("$D$6:D" &amp; ROW()),D11,INDIRECT("$G$6:G" &amp; ROW()),G11)&amp;"/"&amp;D11&amp;Tbl_Meetings[[#This Row],[Office]]</f>
        <v>1/44203office3</v>
      </c>
      <c r="Q11" s="18" t="str">
        <f t="shared" ca="1" si="0"/>
        <v>14:30 Sample Meeting 6</v>
      </c>
      <c r="R11" s="22">
        <f ca="1">YEAR(Tbl_Meetings[[#This Row],[Date]])</f>
        <v>2021</v>
      </c>
      <c r="S11" s="22">
        <f ca="1">MONTH(Tbl_Meetings[[#This Row],[Date]])</f>
        <v>1</v>
      </c>
      <c r="T11" s="26"/>
      <c r="U11" s="109" t="s">
        <v>106</v>
      </c>
      <c r="X11" s="9"/>
    </row>
    <row r="12" spans="1:24" ht="15" customHeight="1">
      <c r="D12" s="31">
        <v>44204</v>
      </c>
      <c r="E12" s="16">
        <v>0.375</v>
      </c>
      <c r="F12" s="17" t="s">
        <v>107</v>
      </c>
      <c r="G12" s="17" t="s">
        <v>15</v>
      </c>
      <c r="H12" s="17" t="s">
        <v>108</v>
      </c>
      <c r="I12" s="17" t="s">
        <v>109</v>
      </c>
      <c r="J12" s="27" t="s">
        <v>85</v>
      </c>
      <c r="K12" s="17" t="s">
        <v>86</v>
      </c>
      <c r="L12" s="32">
        <f ca="1">--(AND(Tbl_Meetings[[#This Row],[Office]]=Sel_Office,MONTH(Tbl_Meetings[[#This Row],[Date]])=Calcul_NB_Month,YEAR(Tbl_Meetings[[#This Row],[Date]])=Calcul_NB_Year))</f>
        <v>1</v>
      </c>
      <c r="M12" s="23" t="str">
        <f ca="1">_xlfn.CONCAT(Tbl_Meetings[[#This Row],[Meeting description]],Tbl_Meetings[[#This Row],[Office]],Tbl_Meetings[[#This Row],[Meeting Location]],Tbl_Meetings[[#This Row],[Contact Name]],Tbl_Meetings[[#This Row],[Contact email]],Tbl_Meetings[[#This Row],[Contact Phone]])</f>
        <v>Sample Meeting 7office1Sample location 7Name 6email1@email.com555-555-555</v>
      </c>
      <c r="N12" s="32">
        <f ca="1">IF(COUNTIF($M$6:$M12, $M12)&gt;1,0,1)*L12</f>
        <v>1</v>
      </c>
      <c r="O12" s="32">
        <f ca="1">IF(Tbl_Meetings[[#This Row],[Location]]=0,"",SUM(INDIRECT("$n$4:n" &amp; ROW())))</f>
        <v>3</v>
      </c>
      <c r="P12" s="33" t="str">
        <f ca="1">COUNTIFS(INDIRECT("$D$6:D" &amp; ROW()),D12,INDIRECT("$G$6:G" &amp; ROW()),G12)&amp;"/"&amp;D12&amp;Tbl_Meetings[[#This Row],[Office]]</f>
        <v>1/44204office1</v>
      </c>
      <c r="Q12" s="18" t="str">
        <f t="shared" ca="1" si="0"/>
        <v>09:00 Sample Meeting 7</v>
      </c>
      <c r="R12" s="22">
        <f ca="1">YEAR(Tbl_Meetings[[#This Row],[Date]])</f>
        <v>2021</v>
      </c>
      <c r="S12" s="22">
        <f ca="1">MONTH(Tbl_Meetings[[#This Row],[Date]])</f>
        <v>1</v>
      </c>
      <c r="T12" s="26"/>
      <c r="U12" s="110"/>
      <c r="X12" s="9"/>
    </row>
    <row r="13" spans="1:24" ht="14.25" customHeight="1">
      <c r="D13" s="31">
        <v>44205</v>
      </c>
      <c r="E13" s="16">
        <v>0.375</v>
      </c>
      <c r="F13" s="17" t="s">
        <v>110</v>
      </c>
      <c r="G13" s="17" t="s">
        <v>100</v>
      </c>
      <c r="H13" s="17" t="s">
        <v>111</v>
      </c>
      <c r="I13" s="17" t="s">
        <v>112</v>
      </c>
      <c r="J13" s="27" t="s">
        <v>85</v>
      </c>
      <c r="K13" s="17" t="s">
        <v>86</v>
      </c>
      <c r="L13" s="32">
        <f ca="1">--(AND(Tbl_Meetings[[#This Row],[Office]]=Sel_Office,MONTH(Tbl_Meetings[[#This Row],[Date]])=Calcul_NB_Month,YEAR(Tbl_Meetings[[#This Row],[Date]])=Calcul_NB_Year))</f>
        <v>0</v>
      </c>
      <c r="M13" s="23" t="str">
        <f ca="1">_xlfn.CONCAT(Tbl_Meetings[[#This Row],[Meeting description]],Tbl_Meetings[[#This Row],[Office]],Tbl_Meetings[[#This Row],[Meeting Location]],Tbl_Meetings[[#This Row],[Contact Name]],Tbl_Meetings[[#This Row],[Contact email]],Tbl_Meetings[[#This Row],[Contact Phone]])</f>
        <v>Sample Meeting 8office2Sample location 8Name 7email1@email.com555-555-555</v>
      </c>
      <c r="N13" s="32">
        <f ca="1">IF(COUNTIF($M$6:$M13, $M13)&gt;1,0,1)*L13</f>
        <v>0</v>
      </c>
      <c r="O13" s="32" t="str">
        <f ca="1">IF(Tbl_Meetings[[#This Row],[Location]]=0,"",SUM(INDIRECT("$n$4:n" &amp; ROW())))</f>
        <v/>
      </c>
      <c r="P13" s="33" t="str">
        <f ca="1">COUNTIFS(INDIRECT("$D$6:D" &amp; ROW()),D13,INDIRECT("$G$6:G" &amp; ROW()),G13)&amp;"/"&amp;D13&amp;Tbl_Meetings[[#This Row],[Office]]</f>
        <v>1/44205office2</v>
      </c>
      <c r="Q13" s="18" t="str">
        <f t="shared" ca="1" si="0"/>
        <v>09:00 Sample Meeting 8</v>
      </c>
      <c r="R13" s="22">
        <f ca="1">YEAR(Tbl_Meetings[[#This Row],[Date]])</f>
        <v>2021</v>
      </c>
      <c r="S13" s="22">
        <f ca="1">MONTH(Tbl_Meetings[[#This Row],[Date]])</f>
        <v>1</v>
      </c>
      <c r="T13" s="26"/>
      <c r="U13" s="107" t="s">
        <v>113</v>
      </c>
      <c r="X13" s="9"/>
    </row>
    <row r="14" spans="1:24" ht="14.45">
      <c r="D14" s="31">
        <v>44206</v>
      </c>
      <c r="E14" s="16">
        <v>0.39583333333333331</v>
      </c>
      <c r="F14" s="17" t="s">
        <v>114</v>
      </c>
      <c r="G14" s="17" t="s">
        <v>15</v>
      </c>
      <c r="H14" s="17" t="s">
        <v>115</v>
      </c>
      <c r="I14" s="17" t="s">
        <v>116</v>
      </c>
      <c r="J14" s="27" t="s">
        <v>85</v>
      </c>
      <c r="K14" s="17" t="s">
        <v>86</v>
      </c>
      <c r="L14" s="32">
        <f ca="1">--(AND(Tbl_Meetings[[#This Row],[Office]]=Sel_Office,MONTH(Tbl_Meetings[[#This Row],[Date]])=Calcul_NB_Month,YEAR(Tbl_Meetings[[#This Row],[Date]])=Calcul_NB_Year))</f>
        <v>1</v>
      </c>
      <c r="M14" s="23" t="str">
        <f ca="1">_xlfn.CONCAT(Tbl_Meetings[[#This Row],[Meeting description]],Tbl_Meetings[[#This Row],[Office]],Tbl_Meetings[[#This Row],[Meeting Location]],Tbl_Meetings[[#This Row],[Contact Name]],Tbl_Meetings[[#This Row],[Contact email]],Tbl_Meetings[[#This Row],[Contact Phone]])</f>
        <v>Sample Meeting 9office1Sample location 9Name 8email1@email.com555-555-555</v>
      </c>
      <c r="N14" s="32">
        <f ca="1">IF(COUNTIF($M$6:$M14, $M14)&gt;1,0,1)*L14</f>
        <v>1</v>
      </c>
      <c r="O14" s="32">
        <f ca="1">IF(Tbl_Meetings[[#This Row],[Location]]=0,"",SUM(INDIRECT("$n$4:n" &amp; ROW())))</f>
        <v>4</v>
      </c>
      <c r="P14" s="33" t="str">
        <f ca="1">COUNTIFS(INDIRECT("$D$6:D" &amp; ROW()),D14,INDIRECT("$G$6:G" &amp; ROW()),G14)&amp;"/"&amp;D14&amp;Tbl_Meetings[[#This Row],[Office]]</f>
        <v>1/44206office1</v>
      </c>
      <c r="Q14" s="18" t="str">
        <f t="shared" ca="1" si="0"/>
        <v>09:30 Sample Meeting 9</v>
      </c>
      <c r="R14" s="22">
        <f ca="1">YEAR(Tbl_Meetings[[#This Row],[Date]])</f>
        <v>2021</v>
      </c>
      <c r="S14" s="22">
        <f ca="1">MONTH(Tbl_Meetings[[#This Row],[Date]])</f>
        <v>1</v>
      </c>
      <c r="T14" s="26"/>
      <c r="U14" s="108"/>
      <c r="X14" s="9"/>
    </row>
    <row r="15" spans="1:24" ht="14.45">
      <c r="D15" s="31">
        <v>44207</v>
      </c>
      <c r="E15" s="16">
        <v>0.34375</v>
      </c>
      <c r="F15" s="17" t="s">
        <v>81</v>
      </c>
      <c r="G15" s="17" t="s">
        <v>100</v>
      </c>
      <c r="H15" s="17" t="s">
        <v>117</v>
      </c>
      <c r="I15" s="17" t="s">
        <v>118</v>
      </c>
      <c r="J15" s="27" t="s">
        <v>85</v>
      </c>
      <c r="K15" s="17" t="s">
        <v>86</v>
      </c>
      <c r="L15" s="32">
        <f ca="1">--(AND(Tbl_Meetings[[#This Row],[Office]]=Sel_Office,MONTH(Tbl_Meetings[[#This Row],[Date]])=Calcul_NB_Month,YEAR(Tbl_Meetings[[#This Row],[Date]])=Calcul_NB_Year))</f>
        <v>0</v>
      </c>
      <c r="M15" s="23" t="str">
        <f ca="1">_xlfn.CONCAT(Tbl_Meetings[[#This Row],[Meeting description]],Tbl_Meetings[[#This Row],[Office]],Tbl_Meetings[[#This Row],[Meeting Location]],Tbl_Meetings[[#This Row],[Contact Name]],Tbl_Meetings[[#This Row],[Contact email]],Tbl_Meetings[[#This Row],[Contact Phone]])</f>
        <v>Sample Meeting 1office2Sample location 10Name 9email1@email.com555-555-555</v>
      </c>
      <c r="N15" s="32">
        <f ca="1">IF(COUNTIF($M$6:$M15, $M15)&gt;1,0,1)*L15</f>
        <v>0</v>
      </c>
      <c r="O15" s="32" t="str">
        <f ca="1">IF(Tbl_Meetings[[#This Row],[Location]]=0,"",SUM(INDIRECT("$n$4:n" &amp; ROW())))</f>
        <v/>
      </c>
      <c r="P15" s="33" t="str">
        <f ca="1">COUNTIFS(INDIRECT("$D$6:D" &amp; ROW()),D15,INDIRECT("$G$6:G" &amp; ROW()),G15)&amp;"/"&amp;D15&amp;Tbl_Meetings[[#This Row],[Office]]</f>
        <v>1/44207office2</v>
      </c>
      <c r="Q15" s="18" t="str">
        <f t="shared" ca="1" si="0"/>
        <v>08:15 Sample Meeting 1</v>
      </c>
      <c r="R15" s="22">
        <f ca="1">YEAR(Tbl_Meetings[[#This Row],[Date]])</f>
        <v>2021</v>
      </c>
      <c r="S15" s="22">
        <f ca="1">MONTH(Tbl_Meetings[[#This Row],[Date]])</f>
        <v>1</v>
      </c>
      <c r="T15" s="26"/>
      <c r="X15" s="9"/>
    </row>
    <row r="16" spans="1:24" ht="14.45">
      <c r="D16" s="31">
        <v>44208</v>
      </c>
      <c r="E16" s="16">
        <v>0.375</v>
      </c>
      <c r="F16" s="17" t="s">
        <v>119</v>
      </c>
      <c r="G16" s="17" t="s">
        <v>15</v>
      </c>
      <c r="H16" s="17" t="s">
        <v>96</v>
      </c>
      <c r="I16" s="17" t="s">
        <v>120</v>
      </c>
      <c r="J16" s="27" t="s">
        <v>85</v>
      </c>
      <c r="K16" s="17" t="s">
        <v>86</v>
      </c>
      <c r="L16" s="32">
        <f ca="1">--(AND(Tbl_Meetings[[#This Row],[Office]]=Sel_Office,MONTH(Tbl_Meetings[[#This Row],[Date]])=Calcul_NB_Month,YEAR(Tbl_Meetings[[#This Row],[Date]])=Calcul_NB_Year))</f>
        <v>1</v>
      </c>
      <c r="M16" s="23" t="str">
        <f ca="1">_xlfn.CONCAT(Tbl_Meetings[[#This Row],[Meeting description]],Tbl_Meetings[[#This Row],[Office]],Tbl_Meetings[[#This Row],[Meeting Location]],Tbl_Meetings[[#This Row],[Contact Name]],Tbl_Meetings[[#This Row],[Contact email]],Tbl_Meetings[[#This Row],[Contact Phone]])</f>
        <v>Sample Meeting 11office1Sample location 4Name 10email1@email.com555-555-555</v>
      </c>
      <c r="N16" s="32">
        <f ca="1">IF(COUNTIF($M$6:$M16, $M16)&gt;1,0,1)*L16</f>
        <v>1</v>
      </c>
      <c r="O16" s="32">
        <f ca="1">IF(Tbl_Meetings[[#This Row],[Location]]=0,"",SUM(INDIRECT("$n$4:n" &amp; ROW())))</f>
        <v>5</v>
      </c>
      <c r="P16" s="33" t="str">
        <f ca="1">COUNTIFS(INDIRECT("$D$6:D" &amp; ROW()),D16,INDIRECT("$G$6:G" &amp; ROW()),G16)&amp;"/"&amp;D16&amp;Tbl_Meetings[[#This Row],[Office]]</f>
        <v>1/44208office1</v>
      </c>
      <c r="Q16" s="18" t="str">
        <f t="shared" ca="1" si="0"/>
        <v>09:00 Sample Meeting 11</v>
      </c>
      <c r="R16" s="22">
        <f ca="1">YEAR(Tbl_Meetings[[#This Row],[Date]])</f>
        <v>2021</v>
      </c>
      <c r="S16" s="22">
        <f ca="1">MONTH(Tbl_Meetings[[#This Row],[Date]])</f>
        <v>1</v>
      </c>
      <c r="T16" s="26"/>
      <c r="X16" s="9"/>
    </row>
    <row r="17" spans="4:24" ht="14.45">
      <c r="D17" s="31">
        <v>44209</v>
      </c>
      <c r="E17" s="16">
        <v>0.375</v>
      </c>
      <c r="F17" s="17" t="s">
        <v>121</v>
      </c>
      <c r="G17" s="17" t="s">
        <v>15</v>
      </c>
      <c r="H17" s="17" t="s">
        <v>122</v>
      </c>
      <c r="I17" s="17" t="s">
        <v>84</v>
      </c>
      <c r="J17" s="27" t="s">
        <v>85</v>
      </c>
      <c r="K17" s="17" t="s">
        <v>86</v>
      </c>
      <c r="L17" s="32">
        <f ca="1">--(AND(Tbl_Meetings[[#This Row],[Office]]=Sel_Office,MONTH(Tbl_Meetings[[#This Row],[Date]])=Calcul_NB_Month,YEAR(Tbl_Meetings[[#This Row],[Date]])=Calcul_NB_Year))</f>
        <v>1</v>
      </c>
      <c r="M17" s="23" t="str">
        <f ca="1">_xlfn.CONCAT(Tbl_Meetings[[#This Row],[Meeting description]],Tbl_Meetings[[#This Row],[Office]],Tbl_Meetings[[#This Row],[Meeting Location]],Tbl_Meetings[[#This Row],[Contact Name]],Tbl_Meetings[[#This Row],[Contact email]],Tbl_Meetings[[#This Row],[Contact Phone]])</f>
        <v>Sample Meeting 12office1Sample location 12Name 1email1@email.com555-555-555</v>
      </c>
      <c r="N17" s="32">
        <f ca="1">IF(COUNTIF($M$6:$M17, $M17)&gt;1,0,1)*L17</f>
        <v>1</v>
      </c>
      <c r="O17" s="32">
        <f ca="1">IF(Tbl_Meetings[[#This Row],[Location]]=0,"",SUM(INDIRECT("$n$4:n" &amp; ROW())))</f>
        <v>6</v>
      </c>
      <c r="P17" s="33" t="str">
        <f ca="1">COUNTIFS(INDIRECT("$D$6:D" &amp; ROW()),D17,INDIRECT("$G$6:G" &amp; ROW()),G17)&amp;"/"&amp;D17&amp;Tbl_Meetings[[#This Row],[Office]]</f>
        <v>1/44209office1</v>
      </c>
      <c r="Q17" s="18" t="str">
        <f t="shared" ca="1" si="0"/>
        <v>09:00 Sample Meeting 12</v>
      </c>
      <c r="R17" s="22">
        <f ca="1">YEAR(Tbl_Meetings[[#This Row],[Date]])</f>
        <v>2021</v>
      </c>
      <c r="S17" s="22">
        <f ca="1">MONTH(Tbl_Meetings[[#This Row],[Date]])</f>
        <v>1</v>
      </c>
      <c r="T17" s="26"/>
      <c r="X17" s="9"/>
    </row>
    <row r="18" spans="4:24" ht="14.45">
      <c r="D18" s="31">
        <v>44210</v>
      </c>
      <c r="E18" s="16">
        <v>0.41666666666666669</v>
      </c>
      <c r="F18" s="17" t="s">
        <v>91</v>
      </c>
      <c r="G18" s="17" t="s">
        <v>15</v>
      </c>
      <c r="H18" s="17" t="s">
        <v>123</v>
      </c>
      <c r="I18" s="17" t="s">
        <v>93</v>
      </c>
      <c r="J18" s="27" t="s">
        <v>85</v>
      </c>
      <c r="K18" s="17" t="s">
        <v>86</v>
      </c>
      <c r="L18" s="32">
        <f ca="1">--(AND(Tbl_Meetings[[#This Row],[Office]]=Sel_Office,MONTH(Tbl_Meetings[[#This Row],[Date]])=Calcul_NB_Month,YEAR(Tbl_Meetings[[#This Row],[Date]])=Calcul_NB_Year))</f>
        <v>1</v>
      </c>
      <c r="M18" s="23" t="str">
        <f ca="1">_xlfn.CONCAT(Tbl_Meetings[[#This Row],[Meeting description]],Tbl_Meetings[[#This Row],[Office]],Tbl_Meetings[[#This Row],[Meeting Location]],Tbl_Meetings[[#This Row],[Contact Name]],Tbl_Meetings[[#This Row],[Contact email]],Tbl_Meetings[[#This Row],[Contact Phone]])</f>
        <v>Sample Meeting 3office1Sample location 13Name 2email1@email.com555-555-555</v>
      </c>
      <c r="N18" s="32">
        <f ca="1">IF(COUNTIF($M$6:$M18, $M18)&gt;1,0,1)*L18</f>
        <v>1</v>
      </c>
      <c r="O18" s="32">
        <f ca="1">IF(Tbl_Meetings[[#This Row],[Location]]=0,"",SUM(INDIRECT("$n$4:n" &amp; ROW())))</f>
        <v>7</v>
      </c>
      <c r="P18" s="33" t="str">
        <f ca="1">COUNTIFS(INDIRECT("$D$6:D" &amp; ROW()),D18,INDIRECT("$G$6:G" &amp; ROW()),G18)&amp;"/"&amp;D18&amp;Tbl_Meetings[[#This Row],[Office]]</f>
        <v>1/44210office1</v>
      </c>
      <c r="Q18" s="18" t="str">
        <f t="shared" ca="1" si="0"/>
        <v>10:00 Sample Meeting 3</v>
      </c>
      <c r="R18" s="22">
        <f ca="1">YEAR(Tbl_Meetings[[#This Row],[Date]])</f>
        <v>2021</v>
      </c>
      <c r="S18" s="22">
        <f ca="1">MONTH(Tbl_Meetings[[#This Row],[Date]])</f>
        <v>1</v>
      </c>
      <c r="T18" s="26"/>
      <c r="X18" s="9"/>
    </row>
    <row r="19" spans="4:24" ht="14.45">
      <c r="D19" s="31">
        <v>44211</v>
      </c>
      <c r="E19" s="16">
        <v>0.375</v>
      </c>
      <c r="F19" s="17" t="s">
        <v>124</v>
      </c>
      <c r="G19" s="17" t="s">
        <v>15</v>
      </c>
      <c r="H19" s="17" t="s">
        <v>83</v>
      </c>
      <c r="I19" s="17" t="s">
        <v>125</v>
      </c>
      <c r="J19" s="27" t="s">
        <v>85</v>
      </c>
      <c r="K19" s="17" t="s">
        <v>86</v>
      </c>
      <c r="L19" s="32">
        <f ca="1">--(AND(Tbl_Meetings[[#This Row],[Office]]=Sel_Office,MONTH(Tbl_Meetings[[#This Row],[Date]])=Calcul_NB_Month,YEAR(Tbl_Meetings[[#This Row],[Date]])=Calcul_NB_Year))</f>
        <v>1</v>
      </c>
      <c r="M19" s="23" t="str">
        <f ca="1">_xlfn.CONCAT(Tbl_Meetings[[#This Row],[Meeting description]],Tbl_Meetings[[#This Row],[Office]],Tbl_Meetings[[#This Row],[Meeting Location]],Tbl_Meetings[[#This Row],[Contact Name]],Tbl_Meetings[[#This Row],[Contact email]],Tbl_Meetings[[#This Row],[Contact Phone]])</f>
        <v>Sample Meeting 14office1Sample location 1Name 13email1@email.com555-555-555</v>
      </c>
      <c r="N19" s="32">
        <f ca="1">IF(COUNTIF($M$6:$M19, $M19)&gt;1,0,1)*L19</f>
        <v>1</v>
      </c>
      <c r="O19" s="32">
        <f ca="1">IF(Tbl_Meetings[[#This Row],[Location]]=0,"",SUM(INDIRECT("$n$4:n" &amp; ROW())))</f>
        <v>8</v>
      </c>
      <c r="P19" s="33" t="str">
        <f ca="1">COUNTIFS(INDIRECT("$D$6:D" &amp; ROW()),D19,INDIRECT("$G$6:G" &amp; ROW()),G19)&amp;"/"&amp;D19&amp;Tbl_Meetings[[#This Row],[Office]]</f>
        <v>1/44211office1</v>
      </c>
      <c r="Q19" s="18" t="str">
        <f t="shared" ca="1" si="0"/>
        <v>09:00 Sample Meeting 14</v>
      </c>
      <c r="R19" s="22">
        <f ca="1">YEAR(Tbl_Meetings[[#This Row],[Date]])</f>
        <v>2021</v>
      </c>
      <c r="S19" s="22">
        <f ca="1">MONTH(Tbl_Meetings[[#This Row],[Date]])</f>
        <v>1</v>
      </c>
      <c r="T19" s="26"/>
      <c r="U19"/>
      <c r="X19" s="9"/>
    </row>
    <row r="20" spans="4:24" ht="14.45">
      <c r="D20" s="31">
        <v>44212</v>
      </c>
      <c r="E20" s="16">
        <v>0.41666666666666669</v>
      </c>
      <c r="F20" s="17" t="s">
        <v>126</v>
      </c>
      <c r="G20" s="17" t="s">
        <v>15</v>
      </c>
      <c r="H20" s="17" t="s">
        <v>127</v>
      </c>
      <c r="I20" s="17" t="s">
        <v>128</v>
      </c>
      <c r="J20" s="27" t="s">
        <v>85</v>
      </c>
      <c r="K20" s="17" t="s">
        <v>86</v>
      </c>
      <c r="L20" s="32">
        <f ca="1">--(AND(Tbl_Meetings[[#This Row],[Office]]=Sel_Office,MONTH(Tbl_Meetings[[#This Row],[Date]])=Calcul_NB_Month,YEAR(Tbl_Meetings[[#This Row],[Date]])=Calcul_NB_Year))</f>
        <v>1</v>
      </c>
      <c r="M20" s="23" t="str">
        <f ca="1">_xlfn.CONCAT(Tbl_Meetings[[#This Row],[Meeting description]],Tbl_Meetings[[#This Row],[Office]],Tbl_Meetings[[#This Row],[Meeting Location]],Tbl_Meetings[[#This Row],[Contact Name]],Tbl_Meetings[[#This Row],[Contact email]],Tbl_Meetings[[#This Row],[Contact Phone]])</f>
        <v>Sample Meeting 15office1Sample location 15Name 14email1@email.com555-555-555</v>
      </c>
      <c r="N20" s="32">
        <f ca="1">IF(COUNTIF($M$6:$M20, $M20)&gt;1,0,1)*L20</f>
        <v>1</v>
      </c>
      <c r="O20" s="32">
        <f ca="1">IF(Tbl_Meetings[[#This Row],[Location]]=0,"",SUM(INDIRECT("$n$4:n" &amp; ROW())))</f>
        <v>9</v>
      </c>
      <c r="P20" s="33" t="str">
        <f ca="1">COUNTIFS(INDIRECT("$D$6:D" &amp; ROW()),D20,INDIRECT("$G$6:G" &amp; ROW()),G20)&amp;"/"&amp;D20&amp;Tbl_Meetings[[#This Row],[Office]]</f>
        <v>1/44212office1</v>
      </c>
      <c r="Q20" s="18" t="str">
        <f t="shared" ca="1" si="0"/>
        <v>10:00 Sample Meeting 15</v>
      </c>
      <c r="R20" s="22">
        <f ca="1">YEAR(Tbl_Meetings[[#This Row],[Date]])</f>
        <v>2021</v>
      </c>
      <c r="S20" s="22">
        <f ca="1">MONTH(Tbl_Meetings[[#This Row],[Date]])</f>
        <v>1</v>
      </c>
      <c r="T20" s="26"/>
      <c r="U20"/>
      <c r="X20" s="9"/>
    </row>
    <row r="21" spans="4:24" ht="14.45">
      <c r="D21" s="31">
        <v>44213</v>
      </c>
      <c r="E21" s="16">
        <v>0.41666666666666669</v>
      </c>
      <c r="F21" s="17" t="s">
        <v>103</v>
      </c>
      <c r="G21" s="17" t="s">
        <v>15</v>
      </c>
      <c r="H21" s="17" t="s">
        <v>89</v>
      </c>
      <c r="I21" s="17" t="s">
        <v>129</v>
      </c>
      <c r="J21" s="27" t="s">
        <v>85</v>
      </c>
      <c r="K21" s="17" t="s">
        <v>86</v>
      </c>
      <c r="L21" s="32">
        <f ca="1">--(AND(Tbl_Meetings[[#This Row],[Office]]=Sel_Office,MONTH(Tbl_Meetings[[#This Row],[Date]])=Calcul_NB_Month,YEAR(Tbl_Meetings[[#This Row],[Date]])=Calcul_NB_Year))</f>
        <v>1</v>
      </c>
      <c r="M21" s="23" t="str">
        <f ca="1">_xlfn.CONCAT(Tbl_Meetings[[#This Row],[Meeting description]],Tbl_Meetings[[#This Row],[Office]],Tbl_Meetings[[#This Row],[Meeting Location]],Tbl_Meetings[[#This Row],[Contact Name]],Tbl_Meetings[[#This Row],[Contact email]],Tbl_Meetings[[#This Row],[Contact Phone]])</f>
        <v>Sample Meeting 6office1Sample location 2Name 15email1@email.com555-555-555</v>
      </c>
      <c r="N21" s="32">
        <f ca="1">IF(COUNTIF($M$6:$M21, $M21)&gt;1,0,1)*L21</f>
        <v>1</v>
      </c>
      <c r="O21" s="32">
        <f ca="1">IF(Tbl_Meetings[[#This Row],[Location]]=0,"",SUM(INDIRECT("$n$4:n" &amp; ROW())))</f>
        <v>10</v>
      </c>
      <c r="P21" s="33" t="str">
        <f ca="1">COUNTIFS(INDIRECT("$D$6:D" &amp; ROW()),D21,INDIRECT("$G$6:G" &amp; ROW()),G21)&amp;"/"&amp;D21&amp;Tbl_Meetings[[#This Row],[Office]]</f>
        <v>1/44213office1</v>
      </c>
      <c r="Q21" s="18" t="str">
        <f t="shared" ca="1" si="0"/>
        <v>10:00 Sample Meeting 6</v>
      </c>
      <c r="R21" s="22">
        <f ca="1">YEAR(Tbl_Meetings[[#This Row],[Date]])</f>
        <v>2021</v>
      </c>
      <c r="S21" s="22">
        <f ca="1">MONTH(Tbl_Meetings[[#This Row],[Date]])</f>
        <v>1</v>
      </c>
      <c r="T21" s="26"/>
      <c r="U21"/>
      <c r="X21" s="9"/>
    </row>
    <row r="22" spans="4:24" ht="14.45">
      <c r="D22" s="31">
        <v>44214</v>
      </c>
      <c r="E22" s="16">
        <v>0.41666666666666669</v>
      </c>
      <c r="F22" s="17" t="s">
        <v>130</v>
      </c>
      <c r="G22" s="17" t="s">
        <v>15</v>
      </c>
      <c r="H22" s="17" t="s">
        <v>131</v>
      </c>
      <c r="I22" s="17" t="s">
        <v>132</v>
      </c>
      <c r="J22" s="27" t="s">
        <v>85</v>
      </c>
      <c r="K22" s="17" t="s">
        <v>86</v>
      </c>
      <c r="L22" s="32">
        <f ca="1">--(AND(Tbl_Meetings[[#This Row],[Office]]=Sel_Office,MONTH(Tbl_Meetings[[#This Row],[Date]])=Calcul_NB_Month,YEAR(Tbl_Meetings[[#This Row],[Date]])=Calcul_NB_Year))</f>
        <v>1</v>
      </c>
      <c r="M22" s="23" t="str">
        <f ca="1">_xlfn.CONCAT(Tbl_Meetings[[#This Row],[Meeting description]],Tbl_Meetings[[#This Row],[Office]],Tbl_Meetings[[#This Row],[Meeting Location]],Tbl_Meetings[[#This Row],[Contact Name]],Tbl_Meetings[[#This Row],[Contact email]],Tbl_Meetings[[#This Row],[Contact Phone]])</f>
        <v>Sample Meeting 17office1Sample location 17Name 16email1@email.com555-555-555</v>
      </c>
      <c r="N22" s="32">
        <f ca="1">IF(COUNTIF($M$6:$M22, $M22)&gt;1,0,1)*L22</f>
        <v>1</v>
      </c>
      <c r="O22" s="32">
        <f ca="1">IF(Tbl_Meetings[[#This Row],[Location]]=0,"",SUM(INDIRECT("$n$4:n" &amp; ROW())))</f>
        <v>11</v>
      </c>
      <c r="P22" s="33" t="str">
        <f ca="1">COUNTIFS(INDIRECT("$D$6:D" &amp; ROW()),D22,INDIRECT("$G$6:G" &amp; ROW()),G22)&amp;"/"&amp;D22&amp;Tbl_Meetings[[#This Row],[Office]]</f>
        <v>1/44214office1</v>
      </c>
      <c r="Q22" s="18" t="str">
        <f t="shared" ca="1" si="0"/>
        <v>10:00 Sample Meeting 17</v>
      </c>
      <c r="R22" s="22">
        <f ca="1">YEAR(Tbl_Meetings[[#This Row],[Date]])</f>
        <v>2021</v>
      </c>
      <c r="S22" s="22">
        <f ca="1">MONTH(Tbl_Meetings[[#This Row],[Date]])</f>
        <v>1</v>
      </c>
      <c r="T22" s="26"/>
      <c r="U22"/>
      <c r="X22" s="9"/>
    </row>
    <row r="23" spans="4:24" ht="14.45">
      <c r="D23" s="31">
        <v>44215</v>
      </c>
      <c r="E23" s="16">
        <v>0.60416666666666663</v>
      </c>
      <c r="F23" s="17" t="s">
        <v>133</v>
      </c>
      <c r="G23" s="17" t="s">
        <v>15</v>
      </c>
      <c r="H23" s="17" t="s">
        <v>134</v>
      </c>
      <c r="I23" s="17" t="s">
        <v>135</v>
      </c>
      <c r="J23" s="27" t="s">
        <v>85</v>
      </c>
      <c r="K23" s="17" t="s">
        <v>86</v>
      </c>
      <c r="L23" s="32">
        <f ca="1">--(AND(Tbl_Meetings[[#This Row],[Office]]=Sel_Office,MONTH(Tbl_Meetings[[#This Row],[Date]])=Calcul_NB_Month,YEAR(Tbl_Meetings[[#This Row],[Date]])=Calcul_NB_Year))</f>
        <v>1</v>
      </c>
      <c r="M23" s="23" t="str">
        <f ca="1">_xlfn.CONCAT(Tbl_Meetings[[#This Row],[Meeting description]],Tbl_Meetings[[#This Row],[Office]],Tbl_Meetings[[#This Row],[Meeting Location]],Tbl_Meetings[[#This Row],[Contact Name]],Tbl_Meetings[[#This Row],[Contact email]],Tbl_Meetings[[#This Row],[Contact Phone]])</f>
        <v>Sample Meeting 18office1Sample location 18Name 17email1@email.com555-555-555</v>
      </c>
      <c r="N23" s="32">
        <f ca="1">IF(COUNTIF($M$6:$M23, $M23)&gt;1,0,1)*L23</f>
        <v>1</v>
      </c>
      <c r="O23" s="32">
        <f ca="1">IF(Tbl_Meetings[[#This Row],[Location]]=0,"",SUM(INDIRECT("$n$4:n" &amp; ROW())))</f>
        <v>12</v>
      </c>
      <c r="P23" s="33" t="str">
        <f ca="1">COUNTIFS(INDIRECT("$D$6:D" &amp; ROW()),D23,INDIRECT("$G$6:G" &amp; ROW()),G23)&amp;"/"&amp;D23&amp;Tbl_Meetings[[#This Row],[Office]]</f>
        <v>1/44215office1</v>
      </c>
      <c r="Q23" s="18" t="str">
        <f t="shared" ca="1" si="0"/>
        <v>14:30 Sample Meeting 18</v>
      </c>
      <c r="R23" s="22">
        <f ca="1">YEAR(Tbl_Meetings[[#This Row],[Date]])</f>
        <v>2021</v>
      </c>
      <c r="S23" s="22">
        <f ca="1">MONTH(Tbl_Meetings[[#This Row],[Date]])</f>
        <v>1</v>
      </c>
      <c r="T23" s="26"/>
      <c r="U23"/>
      <c r="X23" s="9"/>
    </row>
    <row r="24" spans="4:24" ht="14.45">
      <c r="D24" s="31">
        <v>44216</v>
      </c>
      <c r="E24" s="16">
        <v>0.64583333333333304</v>
      </c>
      <c r="F24" s="17" t="s">
        <v>136</v>
      </c>
      <c r="G24" s="17" t="s">
        <v>15</v>
      </c>
      <c r="H24" s="17" t="s">
        <v>137</v>
      </c>
      <c r="I24" s="17" t="s">
        <v>138</v>
      </c>
      <c r="J24" s="27" t="s">
        <v>85</v>
      </c>
      <c r="K24" s="17" t="s">
        <v>86</v>
      </c>
      <c r="L24" s="33">
        <f ca="1">--(AND(Tbl_Meetings[[#This Row],[Office]]=Sel_Office,MONTH(Tbl_Meetings[[#This Row],[Date]])=Calcul_NB_Month,YEAR(Tbl_Meetings[[#This Row],[Date]])=Calcul_NB_Year))</f>
        <v>1</v>
      </c>
      <c r="M24" s="22" t="str">
        <f ca="1">_xlfn.CONCAT(Tbl_Meetings[[#This Row],[Meeting description]],Tbl_Meetings[[#This Row],[Office]],Tbl_Meetings[[#This Row],[Meeting Location]],Tbl_Meetings[[#This Row],[Contact Name]],Tbl_Meetings[[#This Row],[Contact email]],Tbl_Meetings[[#This Row],[Contact Phone]])</f>
        <v>Sample Meeting 19office1Sample location 19Name 18email1@email.com555-555-555</v>
      </c>
      <c r="N24" s="32">
        <f ca="1">IF(COUNTIF($M$6:$M24, $M24)&gt;1,0,1)*L24</f>
        <v>1</v>
      </c>
      <c r="O24" s="33">
        <f ca="1">IF(Tbl_Meetings[[#This Row],[Location]]=0,"",SUM(INDIRECT("$n$4:n" &amp; ROW())))</f>
        <v>13</v>
      </c>
      <c r="P24" s="33" t="str">
        <f ca="1">COUNTIFS(INDIRECT("$D$6:D" &amp; ROW()),D24,INDIRECT("$G$6:G" &amp; ROW()),G24)&amp;"/"&amp;D24&amp;Tbl_Meetings[[#This Row],[Office]]</f>
        <v>1/44216office1</v>
      </c>
      <c r="Q24" s="18" t="str">
        <f t="shared" ca="1" si="0"/>
        <v>15:30 Sample Meeting 19</v>
      </c>
      <c r="R24" s="22">
        <f ca="1">YEAR(Tbl_Meetings[[#This Row],[Date]])</f>
        <v>2021</v>
      </c>
      <c r="S24" s="22">
        <f ca="1">MONTH(Tbl_Meetings[[#This Row],[Date]])</f>
        <v>1</v>
      </c>
      <c r="T24" s="26"/>
      <c r="U24"/>
      <c r="X24" s="9"/>
    </row>
    <row r="36" ht="15" customHeight="1"/>
    <row r="37" ht="14.25" customHeight="1"/>
    <row r="160" ht="15" customHeight="1"/>
    <row r="161" spans="3:24" ht="14.25" customHeight="1"/>
    <row r="169" spans="3:24" customFormat="1" ht="14.45">
      <c r="C169" s="24"/>
      <c r="D169" s="9"/>
      <c r="E169" s="9"/>
      <c r="F169" s="9"/>
      <c r="G169" s="9"/>
      <c r="H169" s="9"/>
      <c r="I169" s="9"/>
      <c r="J169" s="9"/>
      <c r="K169" s="9"/>
      <c r="L169" s="9"/>
      <c r="M169" s="9"/>
      <c r="N169" s="9"/>
      <c r="O169" s="9"/>
      <c r="P169" s="9"/>
      <c r="Q169" s="36"/>
      <c r="R169" s="35"/>
      <c r="S169" s="9"/>
      <c r="T169" s="35"/>
      <c r="U169" s="9"/>
      <c r="V169" s="9"/>
      <c r="W169" s="9"/>
      <c r="X169" s="24"/>
    </row>
    <row r="180" ht="15" customHeight="1"/>
    <row r="181" ht="14.25" customHeight="1"/>
  </sheetData>
  <mergeCells count="7">
    <mergeCell ref="B3:D3"/>
    <mergeCell ref="A2:D2"/>
    <mergeCell ref="U13:U14"/>
    <mergeCell ref="U9:U10"/>
    <mergeCell ref="U11:U12"/>
    <mergeCell ref="F3:F4"/>
    <mergeCell ref="E2:P2"/>
  </mergeCells>
  <phoneticPr fontId="11" type="noConversion"/>
  <conditionalFormatting sqref="E10 P10:S10">
    <cfRule type="timePeriod" dxfId="35" priority="3" timePeriod="thisWeek">
      <formula>AND(TODAY()-ROUNDDOWN(E10,0)&lt;=WEEKDAY(TODAY())-1,ROUNDDOWN(E10,0)-TODAY()&lt;=7-WEEKDAY(TODAY()))</formula>
    </cfRule>
  </conditionalFormatting>
  <conditionalFormatting sqref="E17 P17:S19">
    <cfRule type="timePeriod" dxfId="34" priority="2" timePeriod="thisWeek">
      <formula>AND(TODAY()-ROUNDDOWN(E17,0)&lt;=WEEKDAY(TODAY())-1,ROUNDDOWN(E17,0)-TODAY()&lt;=7-WEEKDAY(TODAY()))</formula>
    </cfRule>
  </conditionalFormatting>
  <dataValidations count="1">
    <dataValidation type="list" allowBlank="1" showInputMessage="1" showErrorMessage="1" sqref="G6:G24" xr:uid="{00000000-0002-0000-0100-000001000000}">
      <formula1>Offices</formula1>
    </dataValidation>
  </dataValidations>
  <hyperlinks>
    <hyperlink ref="A2" location="Calendar!E2" tooltip="Calendar View" display="Calendar" xr:uid="{00000000-0004-0000-0100-000000000000}"/>
    <hyperlink ref="B3" location="Lists!A1" display="ADD Locations" xr:uid="{00000000-0004-0000-0100-000001000000}"/>
    <hyperlink ref="J6" r:id="rId1" xr:uid="{F0DF7BDB-6B15-4592-821C-8FC0DA3AD1E2}"/>
    <hyperlink ref="J7:J24" r:id="rId2" display="email1@email.com" xr:uid="{A1CB3348-9AA5-4886-968D-7722C2E4DBAC}"/>
  </hyperlinks>
  <pageMargins left="0.7" right="0.7" top="0.75" bottom="0.75" header="0.3" footer="0.3"/>
  <pageSetup paperSize="9" orientation="landscape" r:id="rId3"/>
  <tableParts count="1">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9" tint="0.59999389629810485"/>
  </sheetPr>
  <dimension ref="A1:C6"/>
  <sheetViews>
    <sheetView showGridLines="0" workbookViewId="0"/>
  </sheetViews>
  <sheetFormatPr defaultColWidth="0" defaultRowHeight="14.45"/>
  <cols>
    <col min="1" max="1" width="19.28515625" customWidth="1"/>
    <col min="2" max="2" width="5" customWidth="1"/>
    <col min="3" max="3" width="18.42578125" customWidth="1"/>
    <col min="4" max="16384" width="9.140625" hidden="1"/>
  </cols>
  <sheetData>
    <row r="1" spans="1:3" ht="15.6">
      <c r="A1" t="s">
        <v>139</v>
      </c>
      <c r="C1" s="14" t="s">
        <v>17</v>
      </c>
    </row>
    <row r="2" spans="1:3">
      <c r="A2" t="s">
        <v>15</v>
      </c>
    </row>
    <row r="3" spans="1:3">
      <c r="A3" t="s">
        <v>100</v>
      </c>
    </row>
    <row r="4" spans="1:3">
      <c r="A4" t="s">
        <v>82</v>
      </c>
    </row>
    <row r="5" spans="1:3">
      <c r="A5" t="s">
        <v>140</v>
      </c>
    </row>
    <row r="6" spans="1:3">
      <c r="A6" t="s">
        <v>141</v>
      </c>
    </row>
  </sheetData>
  <phoneticPr fontId="11" type="noConversion"/>
  <hyperlinks>
    <hyperlink ref="C1" location="Data!D5" tooltip="Table View" display="Add/Edit Events" xr:uid="{00000000-0004-0000-0400-000000000000}"/>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E3E32-292F-4F80-80E5-FE9F5A4B0BC6}">
  <dimension ref="A1:B123"/>
  <sheetViews>
    <sheetView topLeftCell="A22" workbookViewId="0">
      <selection activeCell="B8" sqref="B8"/>
    </sheetView>
  </sheetViews>
  <sheetFormatPr defaultRowHeight="14.45"/>
  <cols>
    <col min="1" max="1" width="15.28515625" customWidth="1"/>
    <col min="2" max="2" width="159.42578125" bestFit="1" customWidth="1"/>
  </cols>
  <sheetData>
    <row r="1" spans="1:2">
      <c r="A1" s="50" t="s">
        <v>142</v>
      </c>
    </row>
    <row r="2" spans="1:2">
      <c r="A2" s="28" t="s">
        <v>143</v>
      </c>
    </row>
    <row r="3" spans="1:2">
      <c r="A3" s="25" t="s">
        <v>16</v>
      </c>
    </row>
    <row r="4" spans="1:2">
      <c r="A4" s="25" t="s">
        <v>144</v>
      </c>
    </row>
    <row r="5" spans="1:2">
      <c r="A5" s="25" t="s">
        <v>145</v>
      </c>
    </row>
    <row r="6" spans="1:2">
      <c r="A6" s="25" t="s">
        <v>146</v>
      </c>
    </row>
    <row r="10" spans="1:2">
      <c r="A10" s="50" t="s">
        <v>142</v>
      </c>
    </row>
    <row r="11" spans="1:2">
      <c r="A11" t="s">
        <v>147</v>
      </c>
      <c r="B11" t="s">
        <v>148</v>
      </c>
    </row>
    <row r="12" spans="1:2">
      <c r="A12" t="s">
        <v>149</v>
      </c>
      <c r="B12" t="s">
        <v>150</v>
      </c>
    </row>
    <row r="13" spans="1:2">
      <c r="A13" t="s">
        <v>151</v>
      </c>
      <c r="B13" t="s">
        <v>152</v>
      </c>
    </row>
    <row r="14" spans="1:2">
      <c r="A14" t="s">
        <v>153</v>
      </c>
      <c r="B14" t="s">
        <v>154</v>
      </c>
    </row>
    <row r="15" spans="1:2">
      <c r="A15" t="s">
        <v>155</v>
      </c>
      <c r="B15" t="s">
        <v>156</v>
      </c>
    </row>
    <row r="16" spans="1:2">
      <c r="A16" t="s">
        <v>157</v>
      </c>
      <c r="B16" t="s">
        <v>158</v>
      </c>
    </row>
    <row r="17" spans="1:2">
      <c r="A17" t="s">
        <v>159</v>
      </c>
      <c r="B17" t="s">
        <v>160</v>
      </c>
    </row>
    <row r="18" spans="1:2">
      <c r="A18" t="s">
        <v>161</v>
      </c>
      <c r="B18" t="s">
        <v>162</v>
      </c>
    </row>
    <row r="19" spans="1:2">
      <c r="A19" t="s">
        <v>163</v>
      </c>
      <c r="B19" t="s">
        <v>164</v>
      </c>
    </row>
    <row r="20" spans="1:2">
      <c r="A20" t="s">
        <v>165</v>
      </c>
      <c r="B20" t="s">
        <v>166</v>
      </c>
    </row>
    <row r="21" spans="1:2">
      <c r="A21" t="s">
        <v>167</v>
      </c>
      <c r="B21" t="s">
        <v>168</v>
      </c>
    </row>
    <row r="22" spans="1:2">
      <c r="A22" t="s">
        <v>169</v>
      </c>
      <c r="B22" t="s">
        <v>170</v>
      </c>
    </row>
    <row r="23" spans="1:2">
      <c r="A23" t="s">
        <v>171</v>
      </c>
      <c r="B23" t="s">
        <v>172</v>
      </c>
    </row>
    <row r="24" spans="1:2">
      <c r="A24" t="s">
        <v>173</v>
      </c>
      <c r="B24" t="s">
        <v>174</v>
      </c>
    </row>
    <row r="25" spans="1:2">
      <c r="A25" t="s">
        <v>175</v>
      </c>
      <c r="B25" t="s">
        <v>176</v>
      </c>
    </row>
    <row r="26" spans="1:2">
      <c r="A26" t="s">
        <v>177</v>
      </c>
      <c r="B26" t="s">
        <v>178</v>
      </c>
    </row>
    <row r="27" spans="1:2">
      <c r="A27" t="s">
        <v>179</v>
      </c>
      <c r="B27" t="s">
        <v>180</v>
      </c>
    </row>
    <row r="28" spans="1:2">
      <c r="A28" t="s">
        <v>181</v>
      </c>
      <c r="B28" t="s">
        <v>182</v>
      </c>
    </row>
    <row r="29" spans="1:2">
      <c r="A29" t="s">
        <v>183</v>
      </c>
      <c r="B29" t="s">
        <v>184</v>
      </c>
    </row>
    <row r="30" spans="1:2">
      <c r="A30" t="s">
        <v>185</v>
      </c>
      <c r="B30" t="s">
        <v>186</v>
      </c>
    </row>
    <row r="31" spans="1:2">
      <c r="A31" t="s">
        <v>187</v>
      </c>
      <c r="B31" t="s">
        <v>188</v>
      </c>
    </row>
    <row r="32" spans="1:2">
      <c r="A32" t="s">
        <v>189</v>
      </c>
      <c r="B32" t="s">
        <v>190</v>
      </c>
    </row>
    <row r="33" spans="1:2">
      <c r="A33" t="s">
        <v>191</v>
      </c>
      <c r="B33" t="s">
        <v>192</v>
      </c>
    </row>
    <row r="34" spans="1:2">
      <c r="A34" t="s">
        <v>193</v>
      </c>
      <c r="B34" t="s">
        <v>194</v>
      </c>
    </row>
    <row r="35" spans="1:2">
      <c r="A35" t="s">
        <v>195</v>
      </c>
      <c r="B35" t="s">
        <v>196</v>
      </c>
    </row>
    <row r="36" spans="1:2">
      <c r="A36" t="s">
        <v>197</v>
      </c>
      <c r="B36" t="s">
        <v>198</v>
      </c>
    </row>
    <row r="37" spans="1:2">
      <c r="A37" t="s">
        <v>199</v>
      </c>
      <c r="B37" t="s">
        <v>200</v>
      </c>
    </row>
    <row r="38" spans="1:2">
      <c r="A38" t="s">
        <v>201</v>
      </c>
      <c r="B38" t="s">
        <v>202</v>
      </c>
    </row>
    <row r="39" spans="1:2">
      <c r="A39" t="s">
        <v>203</v>
      </c>
      <c r="B39" t="s">
        <v>204</v>
      </c>
    </row>
    <row r="40" spans="1:2">
      <c r="A40" t="s">
        <v>205</v>
      </c>
      <c r="B40" t="s">
        <v>206</v>
      </c>
    </row>
    <row r="41" spans="1:2">
      <c r="A41" t="s">
        <v>207</v>
      </c>
      <c r="B41" t="s">
        <v>208</v>
      </c>
    </row>
    <row r="42" spans="1:2">
      <c r="A42" t="s">
        <v>209</v>
      </c>
      <c r="B42" t="s">
        <v>210</v>
      </c>
    </row>
    <row r="43" spans="1:2">
      <c r="A43" t="s">
        <v>211</v>
      </c>
      <c r="B43" t="s">
        <v>212</v>
      </c>
    </row>
    <row r="44" spans="1:2">
      <c r="A44" t="s">
        <v>213</v>
      </c>
      <c r="B44" t="s">
        <v>214</v>
      </c>
    </row>
    <row r="45" spans="1:2">
      <c r="A45" t="s">
        <v>215</v>
      </c>
      <c r="B45" t="s">
        <v>216</v>
      </c>
    </row>
    <row r="46" spans="1:2">
      <c r="A46" t="s">
        <v>217</v>
      </c>
      <c r="B46" t="s">
        <v>218</v>
      </c>
    </row>
    <row r="47" spans="1:2">
      <c r="A47" t="s">
        <v>219</v>
      </c>
      <c r="B47" t="s">
        <v>220</v>
      </c>
    </row>
    <row r="48" spans="1:2">
      <c r="A48" t="s">
        <v>221</v>
      </c>
      <c r="B48" t="s">
        <v>198</v>
      </c>
    </row>
    <row r="49" spans="1:2">
      <c r="A49" t="s">
        <v>222</v>
      </c>
      <c r="B49" t="s">
        <v>223</v>
      </c>
    </row>
    <row r="50" spans="1:2">
      <c r="A50" t="s">
        <v>224</v>
      </c>
      <c r="B50" t="s">
        <v>225</v>
      </c>
    </row>
    <row r="51" spans="1:2">
      <c r="A51" t="s">
        <v>226</v>
      </c>
      <c r="B51" t="s">
        <v>227</v>
      </c>
    </row>
    <row r="52" spans="1:2">
      <c r="A52" t="s">
        <v>228</v>
      </c>
      <c r="B52" t="s">
        <v>229</v>
      </c>
    </row>
    <row r="53" spans="1:2">
      <c r="A53" t="s">
        <v>230</v>
      </c>
      <c r="B53" t="s">
        <v>231</v>
      </c>
    </row>
    <row r="54" spans="1:2">
      <c r="A54" t="s">
        <v>232</v>
      </c>
      <c r="B54" t="s">
        <v>233</v>
      </c>
    </row>
    <row r="55" spans="1:2">
      <c r="A55" t="s">
        <v>234</v>
      </c>
      <c r="B55" t="s">
        <v>212</v>
      </c>
    </row>
    <row r="56" spans="1:2">
      <c r="A56" t="s">
        <v>235</v>
      </c>
      <c r="B56" t="s">
        <v>236</v>
      </c>
    </row>
    <row r="57" spans="1:2">
      <c r="A57" t="s">
        <v>237</v>
      </c>
      <c r="B57" t="s">
        <v>238</v>
      </c>
    </row>
    <row r="58" spans="1:2">
      <c r="A58" t="s">
        <v>239</v>
      </c>
      <c r="B58" t="s">
        <v>240</v>
      </c>
    </row>
    <row r="59" spans="1:2">
      <c r="A59" t="s">
        <v>241</v>
      </c>
      <c r="B59" t="s">
        <v>220</v>
      </c>
    </row>
    <row r="60" spans="1:2">
      <c r="A60" t="s">
        <v>242</v>
      </c>
      <c r="B60" t="s">
        <v>243</v>
      </c>
    </row>
    <row r="61" spans="1:2">
      <c r="A61" t="s">
        <v>244</v>
      </c>
      <c r="B61" t="s">
        <v>245</v>
      </c>
    </row>
    <row r="62" spans="1:2">
      <c r="A62" t="s">
        <v>246</v>
      </c>
      <c r="B62" t="s">
        <v>247</v>
      </c>
    </row>
    <row r="63" spans="1:2">
      <c r="A63" t="s">
        <v>248</v>
      </c>
      <c r="B63" t="s">
        <v>249</v>
      </c>
    </row>
    <row r="64" spans="1:2">
      <c r="A64" t="s">
        <v>250</v>
      </c>
      <c r="B64" t="s">
        <v>251</v>
      </c>
    </row>
    <row r="65" spans="1:2">
      <c r="A65" t="s">
        <v>252</v>
      </c>
      <c r="B65" t="s">
        <v>253</v>
      </c>
    </row>
    <row r="66" spans="1:2">
      <c r="A66" t="s">
        <v>254</v>
      </c>
      <c r="B66" t="s">
        <v>255</v>
      </c>
    </row>
    <row r="67" spans="1:2">
      <c r="A67" t="s">
        <v>256</v>
      </c>
      <c r="B67" t="s">
        <v>257</v>
      </c>
    </row>
    <row r="68" spans="1:2">
      <c r="A68" t="s">
        <v>258</v>
      </c>
      <c r="B68" t="s">
        <v>259</v>
      </c>
    </row>
    <row r="69" spans="1:2">
      <c r="A69" t="s">
        <v>260</v>
      </c>
      <c r="B69" t="s">
        <v>261</v>
      </c>
    </row>
    <row r="70" spans="1:2">
      <c r="A70" t="s">
        <v>262</v>
      </c>
      <c r="B70" t="s">
        <v>263</v>
      </c>
    </row>
    <row r="71" spans="1:2">
      <c r="A71" t="s">
        <v>264</v>
      </c>
      <c r="B71" t="s">
        <v>265</v>
      </c>
    </row>
    <row r="72" spans="1:2">
      <c r="A72" t="s">
        <v>266</v>
      </c>
      <c r="B72" t="s">
        <v>267</v>
      </c>
    </row>
    <row r="73" spans="1:2">
      <c r="A73" t="s">
        <v>268</v>
      </c>
      <c r="B73" t="s">
        <v>269</v>
      </c>
    </row>
    <row r="74" spans="1:2">
      <c r="A74" t="s">
        <v>270</v>
      </c>
      <c r="B74" t="s">
        <v>271</v>
      </c>
    </row>
    <row r="75" spans="1:2">
      <c r="A75" t="s">
        <v>272</v>
      </c>
      <c r="B75" t="s">
        <v>273</v>
      </c>
    </row>
    <row r="76" spans="1:2">
      <c r="A76" t="s">
        <v>274</v>
      </c>
      <c r="B76" t="s">
        <v>275</v>
      </c>
    </row>
    <row r="77" spans="1:2">
      <c r="A77" t="s">
        <v>276</v>
      </c>
      <c r="B77" t="s">
        <v>277</v>
      </c>
    </row>
    <row r="78" spans="1:2">
      <c r="A78" t="s">
        <v>278</v>
      </c>
      <c r="B78" t="s">
        <v>279</v>
      </c>
    </row>
    <row r="79" spans="1:2">
      <c r="A79" t="s">
        <v>280</v>
      </c>
      <c r="B79" t="s">
        <v>281</v>
      </c>
    </row>
    <row r="80" spans="1:2">
      <c r="A80" t="s">
        <v>282</v>
      </c>
      <c r="B80" t="s">
        <v>283</v>
      </c>
    </row>
    <row r="81" spans="1:2">
      <c r="A81" t="s">
        <v>284</v>
      </c>
      <c r="B81" t="s">
        <v>285</v>
      </c>
    </row>
    <row r="82" spans="1:2">
      <c r="A82" t="s">
        <v>286</v>
      </c>
      <c r="B82" t="s">
        <v>287</v>
      </c>
    </row>
    <row r="83" spans="1:2">
      <c r="A83" t="s">
        <v>288</v>
      </c>
      <c r="B83" t="s">
        <v>289</v>
      </c>
    </row>
    <row r="84" spans="1:2">
      <c r="A84" t="s">
        <v>290</v>
      </c>
      <c r="B84" t="s">
        <v>291</v>
      </c>
    </row>
    <row r="85" spans="1:2">
      <c r="A85" t="s">
        <v>292</v>
      </c>
      <c r="B85" t="s">
        <v>293</v>
      </c>
    </row>
    <row r="86" spans="1:2">
      <c r="A86" t="s">
        <v>294</v>
      </c>
      <c r="B86" t="s">
        <v>295</v>
      </c>
    </row>
    <row r="87" spans="1:2">
      <c r="A87" t="s">
        <v>296</v>
      </c>
      <c r="B87" t="s">
        <v>297</v>
      </c>
    </row>
    <row r="88" spans="1:2">
      <c r="A88" t="s">
        <v>298</v>
      </c>
      <c r="B88" t="s">
        <v>299</v>
      </c>
    </row>
    <row r="89" spans="1:2">
      <c r="A89" t="s">
        <v>300</v>
      </c>
      <c r="B89" t="s">
        <v>301</v>
      </c>
    </row>
    <row r="90" spans="1:2">
      <c r="A90" t="s">
        <v>302</v>
      </c>
      <c r="B90" t="s">
        <v>289</v>
      </c>
    </row>
    <row r="91" spans="1:2">
      <c r="A91" t="s">
        <v>303</v>
      </c>
      <c r="B91" t="s">
        <v>291</v>
      </c>
    </row>
    <row r="92" spans="1:2">
      <c r="A92" t="s">
        <v>304</v>
      </c>
      <c r="B92" s="29" t="s">
        <v>305</v>
      </c>
    </row>
    <row r="93" spans="1:2">
      <c r="A93" t="s">
        <v>306</v>
      </c>
      <c r="B93" s="30" t="s">
        <v>307</v>
      </c>
    </row>
    <row r="94" spans="1:2">
      <c r="A94" t="s">
        <v>308</v>
      </c>
      <c r="B94" s="30" t="s">
        <v>309</v>
      </c>
    </row>
    <row r="95" spans="1:2">
      <c r="A95" t="s">
        <v>310</v>
      </c>
      <c r="B95" t="s">
        <v>311</v>
      </c>
    </row>
    <row r="96" spans="1:2">
      <c r="A96" t="s">
        <v>312</v>
      </c>
      <c r="B96" t="s">
        <v>313</v>
      </c>
    </row>
    <row r="97" spans="1:2">
      <c r="A97" t="s">
        <v>314</v>
      </c>
      <c r="B97" t="s">
        <v>315</v>
      </c>
    </row>
    <row r="98" spans="1:2">
      <c r="A98" t="s">
        <v>316</v>
      </c>
      <c r="B98" t="s">
        <v>317</v>
      </c>
    </row>
    <row r="99" spans="1:2">
      <c r="A99" t="s">
        <v>318</v>
      </c>
      <c r="B99" t="s">
        <v>319</v>
      </c>
    </row>
    <row r="100" spans="1:2">
      <c r="A100" t="s">
        <v>320</v>
      </c>
      <c r="B100" s="29" t="s">
        <v>321</v>
      </c>
    </row>
    <row r="101" spans="1:2">
      <c r="A101" t="s">
        <v>322</v>
      </c>
      <c r="B101" s="30" t="s">
        <v>323</v>
      </c>
    </row>
    <row r="102" spans="1:2">
      <c r="A102" t="s">
        <v>324</v>
      </c>
      <c r="B102" s="30" t="s">
        <v>325</v>
      </c>
    </row>
    <row r="103" spans="1:2">
      <c r="A103" t="s">
        <v>326</v>
      </c>
      <c r="B103" t="s">
        <v>74</v>
      </c>
    </row>
    <row r="104" spans="1:2">
      <c r="A104" t="s">
        <v>327</v>
      </c>
      <c r="B104" t="s">
        <v>328</v>
      </c>
    </row>
    <row r="105" spans="1:2">
      <c r="A105" t="s">
        <v>329</v>
      </c>
      <c r="B105" t="s">
        <v>330</v>
      </c>
    </row>
    <row r="106" spans="1:2">
      <c r="A106" t="s">
        <v>331</v>
      </c>
      <c r="B106" t="s">
        <v>332</v>
      </c>
    </row>
    <row r="107" spans="1:2">
      <c r="A107" t="s">
        <v>333</v>
      </c>
      <c r="B107" t="s">
        <v>334</v>
      </c>
    </row>
    <row r="108" spans="1:2">
      <c r="A108" t="s">
        <v>335</v>
      </c>
      <c r="B108" s="29" t="s">
        <v>336</v>
      </c>
    </row>
    <row r="109" spans="1:2">
      <c r="A109" t="s">
        <v>337</v>
      </c>
      <c r="B109" s="30" t="s">
        <v>338</v>
      </c>
    </row>
    <row r="110" spans="1:2">
      <c r="A110" t="s">
        <v>339</v>
      </c>
      <c r="B110" s="30" t="s">
        <v>340</v>
      </c>
    </row>
    <row r="111" spans="1:2">
      <c r="A111" t="s">
        <v>341</v>
      </c>
      <c r="B111" t="s">
        <v>342</v>
      </c>
    </row>
    <row r="112" spans="1:2">
      <c r="A112" t="s">
        <v>343</v>
      </c>
      <c r="B112" t="s">
        <v>344</v>
      </c>
    </row>
    <row r="113" spans="1:2">
      <c r="A113" t="s">
        <v>345</v>
      </c>
      <c r="B113" t="s">
        <v>346</v>
      </c>
    </row>
    <row r="114" spans="1:2">
      <c r="A114" t="s">
        <v>347</v>
      </c>
      <c r="B114" t="s">
        <v>348</v>
      </c>
    </row>
    <row r="115" spans="1:2">
      <c r="A115" t="s">
        <v>349</v>
      </c>
      <c r="B115" t="s">
        <v>350</v>
      </c>
    </row>
    <row r="116" spans="1:2">
      <c r="A116" t="s">
        <v>351</v>
      </c>
      <c r="B116" s="29" t="s">
        <v>352</v>
      </c>
    </row>
    <row r="117" spans="1:2">
      <c r="A117" t="s">
        <v>353</v>
      </c>
      <c r="B117" s="30" t="s">
        <v>354</v>
      </c>
    </row>
    <row r="118" spans="1:2">
      <c r="A118" t="s">
        <v>355</v>
      </c>
      <c r="B118" s="30" t="s">
        <v>356</v>
      </c>
    </row>
    <row r="119" spans="1:2">
      <c r="A119" t="s">
        <v>357</v>
      </c>
      <c r="B119" t="s">
        <v>358</v>
      </c>
    </row>
    <row r="120" spans="1:2">
      <c r="A120" t="s">
        <v>359</v>
      </c>
      <c r="B120" t="s">
        <v>328</v>
      </c>
    </row>
    <row r="121" spans="1:2">
      <c r="A121" t="s">
        <v>360</v>
      </c>
      <c r="B121" t="s">
        <v>361</v>
      </c>
    </row>
    <row r="122" spans="1:2">
      <c r="A122" t="s">
        <v>362</v>
      </c>
      <c r="B122" t="s">
        <v>363</v>
      </c>
    </row>
    <row r="123" spans="1:2">
      <c r="A123" t="s">
        <v>364</v>
      </c>
      <c r="B123" t="s">
        <v>365</v>
      </c>
    </row>
  </sheetData>
  <pageMargins left="0.7" right="0.7" top="0.75" bottom="0.75" header="0.3" footer="0.3"/>
  <tableParts count="2">
    <tablePart r:id="rId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dimension ref="A2:L89"/>
  <sheetViews>
    <sheetView showGridLines="0" topLeftCell="A52" zoomScale="115" zoomScaleNormal="115" zoomScalePageLayoutView="85" workbookViewId="0">
      <selection activeCell="A61" sqref="A61"/>
    </sheetView>
  </sheetViews>
  <sheetFormatPr defaultColWidth="9.140625" defaultRowHeight="14.45"/>
  <cols>
    <col min="1" max="1" width="16.42578125" customWidth="1"/>
    <col min="2" max="2" width="17.28515625" customWidth="1"/>
    <col min="3" max="3" width="17.140625" bestFit="1" customWidth="1"/>
    <col min="4" max="4" width="34.7109375" customWidth="1"/>
    <col min="5" max="10" width="23.28515625" customWidth="1"/>
    <col min="11" max="11" width="18.28515625" customWidth="1"/>
  </cols>
  <sheetData>
    <row r="2" spans="1:12" ht="28.9">
      <c r="A2" s="4" t="s">
        <v>366</v>
      </c>
      <c r="B2" s="2">
        <f>EOMONTH(Calendar_Sel_Month,-1)+1</f>
        <v>44197</v>
      </c>
      <c r="D2" s="15" t="s">
        <v>367</v>
      </c>
    </row>
    <row r="3" spans="1:12">
      <c r="A3" s="4" t="s">
        <v>368</v>
      </c>
      <c r="B3" s="3">
        <f>WEEKDAY(B2)</f>
        <v>6</v>
      </c>
    </row>
    <row r="4" spans="1:12">
      <c r="A4" s="4" t="s">
        <v>78</v>
      </c>
      <c r="B4" s="3">
        <f>YEAR(B2)</f>
        <v>2021</v>
      </c>
    </row>
    <row r="5" spans="1:12">
      <c r="A5" s="4" t="s">
        <v>79</v>
      </c>
      <c r="B5" s="3">
        <f>MONTH(B2)</f>
        <v>1</v>
      </c>
    </row>
    <row r="6" spans="1:12">
      <c r="A6" s="4" t="s">
        <v>369</v>
      </c>
      <c r="B6" s="3">
        <f>COUNTA(Data_Date_Col)-1</f>
        <v>19</v>
      </c>
    </row>
    <row r="7" spans="1:12">
      <c r="A7" s="4" t="s">
        <v>370</v>
      </c>
      <c r="B7" s="3">
        <f>DAY(DATE(YEAR(Calendar_Sel_Month),MONTH(Calendar_Sel_Month)+1,0))</f>
        <v>31</v>
      </c>
    </row>
    <row r="8" spans="1:12">
      <c r="E8" t="b">
        <f ca="1">$C10&gt;=1</f>
        <v>0</v>
      </c>
    </row>
    <row r="9" spans="1:12" ht="21" customHeight="1">
      <c r="A9" s="5" t="s">
        <v>371</v>
      </c>
      <c r="B9" s="5" t="s">
        <v>372</v>
      </c>
      <c r="C9" s="5" t="s">
        <v>373</v>
      </c>
      <c r="D9" s="5" t="s">
        <v>374</v>
      </c>
      <c r="E9" s="5" t="s">
        <v>375</v>
      </c>
      <c r="F9" s="5" t="s">
        <v>376</v>
      </c>
      <c r="G9" s="5" t="s">
        <v>377</v>
      </c>
      <c r="H9" s="5" t="s">
        <v>378</v>
      </c>
      <c r="I9" s="5" t="s">
        <v>379</v>
      </c>
      <c r="J9" s="5" t="s">
        <v>380</v>
      </c>
      <c r="K9" s="5" t="s">
        <v>381</v>
      </c>
      <c r="L9" s="1"/>
    </row>
    <row r="10" spans="1:12" ht="15" customHeight="1">
      <c r="A10" s="6">
        <v>1</v>
      </c>
      <c r="B10" s="7">
        <f>(ROWS(B$10:B10))-$B$3+$B$2</f>
        <v>44192</v>
      </c>
      <c r="C10" s="6">
        <f t="shared" ref="C10:C51" ca="1" si="0">COUNTIFS(OFFSET(Data_Date_Start,1,0,Calcul_NB_Data),B10,OFFSET(Data_Date_Start,1,3,Calcul_NB_Data),Sel_Office)</f>
        <v>0</v>
      </c>
      <c r="D10" s="8" t="str">
        <f t="shared" ref="D10:D51" ca="1" si="1">IF(OR(C10=0,MONTH(B10)&lt;&gt;MONTH(Calcul_FirstDate)),"", E10&amp;CHAR(10)&amp;F10&amp;CHAR(10)&amp;G10&amp;CHAR(10)&amp;H10&amp;CHAR(10)&amp;I10&amp;CHAR(10)&amp;J10&amp;CHAR(10)&amp;K10)</f>
        <v/>
      </c>
      <c r="E10" s="6" t="str">
        <f ca="1">IF($C10&lt;1,"",INDEX(Data_Concatenate_rng,MATCH(COLUMNS($E$10:E10) &amp; "/" &amp; $B10&amp;Sel_Office,Data_ID_rng,0)))</f>
        <v/>
      </c>
      <c r="F10" s="6" t="str">
        <f ca="1">IF($C10&lt;2,"",INDEX(Data_Concatenate_rng,MATCH(COLUMNS($E$10:F10) &amp; "/" &amp; $B10&amp;Sel_Office,Data_ID_rng,0)))</f>
        <v/>
      </c>
      <c r="G10" s="6" t="str">
        <f ca="1">IF($C10&lt;3,"",INDEX(Data_Concatenate_rng,MATCH(COLUMNS($E$10:G10) &amp; "/" &amp; $B10&amp;Sel_Office,Data_ID_rng,0)))</f>
        <v/>
      </c>
      <c r="H10" s="6" t="str">
        <f ca="1">IF($C10&lt;4,"",INDEX(Data_Concatenate_rng,MATCH(COLUMNS($E$10:H10) &amp; "/" &amp; $B10&amp;Sel_Office,Data_ID_rng,0)))</f>
        <v/>
      </c>
      <c r="I10" s="6" t="str">
        <f ca="1">IF($C10&lt;5,"",INDEX(Data_Concatenate_rng,MATCH(COLUMNS($E$10:I10) &amp; "/" &amp; $B10&amp;Sel_Office,Data_ID_rng,0)))</f>
        <v/>
      </c>
      <c r="J10" s="6" t="str">
        <f ca="1">IF($C10&lt;6,"",INDEX(Data_Concatenate_rng,MATCH(COLUMNS($E$10:J10) &amp; "/" &amp; $B10&amp;Sel_Office,Data_ID_rng,0)))</f>
        <v/>
      </c>
      <c r="K10" s="6" t="str">
        <f ca="1">IF($C10&lt;7,"",INDEX(Data_Concatenate_rng,MATCH(COLUMNS($E$10:K10) &amp; "/" &amp; $B10&amp;Sel_Office,Data_ID_rng,0)))</f>
        <v/>
      </c>
      <c r="L10" s="1"/>
    </row>
    <row r="11" spans="1:12" ht="15" customHeight="1">
      <c r="A11" s="6">
        <v>2</v>
      </c>
      <c r="B11" s="7">
        <f>(ROWS(B$10:B11))-$B$3+$B$2</f>
        <v>44193</v>
      </c>
      <c r="C11" s="6">
        <f t="shared" ca="1" si="0"/>
        <v>0</v>
      </c>
      <c r="D11" s="8" t="str">
        <f t="shared" ca="1" si="1"/>
        <v/>
      </c>
      <c r="E11" s="6" t="str">
        <f ca="1">IF($C11&lt;1,"",INDEX(Data_Concatenate_rng,MATCH(COLUMNS($E$10:E11) &amp; "/" &amp; $B11&amp;Sel_Office,Data_ID_rng,0)))</f>
        <v/>
      </c>
      <c r="F11" s="6" t="str">
        <f ca="1">IF($C11&lt;2,"",INDEX(Data_Concatenate_rng,MATCH(COLUMNS($E$10:F11) &amp; "/" &amp; $B11&amp;Sel_Office,Data_ID_rng,0)))</f>
        <v/>
      </c>
      <c r="G11" s="6" t="str">
        <f ca="1">IF($C11&lt;3,"",INDEX(Data_Concatenate_rng,MATCH(COLUMNS($E$10:G11) &amp; "/" &amp; $B11&amp;Sel_Office,Data_ID_rng,0)))</f>
        <v/>
      </c>
      <c r="H11" s="6" t="str">
        <f ca="1">IF($C11&lt;4,"",INDEX(Data_Concatenate_rng,MATCH(COLUMNS($E$10:H11) &amp; "/" &amp; $B11&amp;Sel_Office,Data_ID_rng,0)))</f>
        <v/>
      </c>
      <c r="I11" s="6" t="str">
        <f ca="1">IF($C11&lt;5,"",INDEX(Data_Concatenate_rng,MATCH(COLUMNS($E$10:I11) &amp; "/" &amp; $B11&amp;Sel_Office,Data_ID_rng,0)))</f>
        <v/>
      </c>
      <c r="J11" s="6" t="str">
        <f ca="1">IF($C11&lt;6,"",INDEX(Data_Concatenate_rng,MATCH(COLUMNS($E$10:J11) &amp; "/" &amp; $B11&amp;Sel_Office,Data_ID_rng,0)))</f>
        <v/>
      </c>
      <c r="K11" s="6" t="str">
        <f ca="1">IF($C11&lt;7,"",INDEX(Data_Concatenate_rng,MATCH(COLUMNS($E$10:K11) &amp; "/" &amp; $B11&amp;Sel_Office,Data_ID_rng,0)))</f>
        <v/>
      </c>
      <c r="L11" s="1"/>
    </row>
    <row r="12" spans="1:12" ht="15" customHeight="1">
      <c r="A12" s="6">
        <v>3</v>
      </c>
      <c r="B12" s="7">
        <f>(ROWS(B$10:B12))-$B$3+$B$2</f>
        <v>44194</v>
      </c>
      <c r="C12" s="6">
        <f t="shared" ca="1" si="0"/>
        <v>0</v>
      </c>
      <c r="D12" s="8" t="str">
        <f t="shared" ca="1" si="1"/>
        <v/>
      </c>
      <c r="E12" s="6" t="str">
        <f ca="1">IF($C12&lt;1,"",INDEX(Data_Concatenate_rng,MATCH(COLUMNS($E$10:E12) &amp; "/" &amp; $B12&amp;Sel_Office,Data_ID_rng,0)))</f>
        <v/>
      </c>
      <c r="F12" s="6" t="str">
        <f ca="1">IF($C12&lt;2,"",INDEX(Data_Concatenate_rng,MATCH(COLUMNS($E$10:F12) &amp; "/" &amp; $B12&amp;Sel_Office,Data_ID_rng,0)))</f>
        <v/>
      </c>
      <c r="G12" s="6" t="str">
        <f ca="1">IF($C12&lt;3,"",INDEX(Data_Concatenate_rng,MATCH(COLUMNS($E$10:G12) &amp; "/" &amp; $B12&amp;Sel_Office,Data_ID_rng,0)))</f>
        <v/>
      </c>
      <c r="H12" s="6" t="str">
        <f ca="1">IF($C12&lt;4,"",INDEX(Data_Concatenate_rng,MATCH(COLUMNS($E$10:H12) &amp; "/" &amp; $B12&amp;Sel_Office,Data_ID_rng,0)))</f>
        <v/>
      </c>
      <c r="I12" s="6" t="str">
        <f ca="1">IF($C12&lt;5,"",INDEX(Data_Concatenate_rng,MATCH(COLUMNS($E$10:I12) &amp; "/" &amp; $B12&amp;Sel_Office,Data_ID_rng,0)))</f>
        <v/>
      </c>
      <c r="J12" s="6" t="str">
        <f ca="1">IF($C12&lt;6,"",INDEX(Data_Concatenate_rng,MATCH(COLUMNS($E$10:J12) &amp; "/" &amp; $B12&amp;Sel_Office,Data_ID_rng,0)))</f>
        <v/>
      </c>
      <c r="K12" s="6" t="str">
        <f ca="1">IF($C12&lt;7,"",INDEX(Data_Concatenate_rng,MATCH(COLUMNS($E$10:K12) &amp; "/" &amp; $B12&amp;Sel_Office,Data_ID_rng,0)))</f>
        <v/>
      </c>
      <c r="L12" s="1"/>
    </row>
    <row r="13" spans="1:12" ht="15" customHeight="1">
      <c r="A13" s="6">
        <v>4</v>
      </c>
      <c r="B13" s="7">
        <f>(ROWS(B$10:B13))-$B$3+$B$2</f>
        <v>44195</v>
      </c>
      <c r="C13" s="6">
        <f t="shared" ca="1" si="0"/>
        <v>0</v>
      </c>
      <c r="D13" s="8" t="str">
        <f t="shared" ca="1" si="1"/>
        <v/>
      </c>
      <c r="E13" s="6" t="str">
        <f ca="1">IF($C13&lt;1,"",INDEX(Data_Concatenate_rng,MATCH(COLUMNS($E$10:E13) &amp; "/" &amp; $B13&amp;Sel_Office,Data_ID_rng,0)))</f>
        <v/>
      </c>
      <c r="F13" s="6" t="str">
        <f ca="1">IF($C13&lt;2,"",INDEX(Data_Concatenate_rng,MATCH(COLUMNS($E$10:F13) &amp; "/" &amp; $B13&amp;Sel_Office,Data_ID_rng,0)))</f>
        <v/>
      </c>
      <c r="G13" s="6" t="str">
        <f ca="1">IF($C13&lt;3,"",INDEX(Data_Concatenate_rng,MATCH(COLUMNS($E$10:G13) &amp; "/" &amp; $B13&amp;Sel_Office,Data_ID_rng,0)))</f>
        <v/>
      </c>
      <c r="H13" s="6" t="str">
        <f ca="1">IF($C13&lt;4,"",INDEX(Data_Concatenate_rng,MATCH(COLUMNS($E$10:H13) &amp; "/" &amp; $B13&amp;Sel_Office,Data_ID_rng,0)))</f>
        <v/>
      </c>
      <c r="I13" s="6" t="str">
        <f ca="1">IF($C13&lt;5,"",INDEX(Data_Concatenate_rng,MATCH(COLUMNS($E$10:I13) &amp; "/" &amp; $B13&amp;Sel_Office,Data_ID_rng,0)))</f>
        <v/>
      </c>
      <c r="J13" s="6" t="str">
        <f ca="1">IF($C13&lt;6,"",INDEX(Data_Concatenate_rng,MATCH(COLUMNS($E$10:J13) &amp; "/" &amp; $B13&amp;Sel_Office,Data_ID_rng,0)))</f>
        <v/>
      </c>
      <c r="K13" s="6" t="str">
        <f ca="1">IF($C13&lt;7,"",INDEX(Data_Concatenate_rng,MATCH(COLUMNS($E$10:K13) &amp; "/" &amp; $B13&amp;Sel_Office,Data_ID_rng,0)))</f>
        <v/>
      </c>
      <c r="L13" s="1"/>
    </row>
    <row r="14" spans="1:12" ht="15" customHeight="1">
      <c r="A14" s="6">
        <v>5</v>
      </c>
      <c r="B14" s="7">
        <f>(ROWS(B$10:B14))-$B$3+$B$2</f>
        <v>44196</v>
      </c>
      <c r="C14" s="6">
        <f t="shared" ca="1" si="0"/>
        <v>0</v>
      </c>
      <c r="D14" s="8" t="str">
        <f t="shared" ca="1" si="1"/>
        <v/>
      </c>
      <c r="E14" s="6" t="str">
        <f ca="1">IF($C14&lt;1,"",INDEX(Data_Concatenate_rng,MATCH(COLUMNS($E$10:E14) &amp; "/" &amp; $B14&amp;Sel_Office,Data_ID_rng,0)))</f>
        <v/>
      </c>
      <c r="F14" s="6" t="str">
        <f ca="1">IF($C14&lt;2,"",INDEX(Data_Concatenate_rng,MATCH(COLUMNS($E$10:F14) &amp; "/" &amp; $B14&amp;Sel_Office,Data_ID_rng,0)))</f>
        <v/>
      </c>
      <c r="G14" s="6" t="str">
        <f ca="1">IF($C14&lt;3,"",INDEX(Data_Concatenate_rng,MATCH(COLUMNS($E$10:G14) &amp; "/" &amp; $B14&amp;Sel_Office,Data_ID_rng,0)))</f>
        <v/>
      </c>
      <c r="H14" s="6" t="str">
        <f ca="1">IF($C14&lt;4,"",INDEX(Data_Concatenate_rng,MATCH(COLUMNS($E$10:H14) &amp; "/" &amp; $B14&amp;Sel_Office,Data_ID_rng,0)))</f>
        <v/>
      </c>
      <c r="I14" s="6" t="str">
        <f ca="1">IF($C14&lt;5,"",INDEX(Data_Concatenate_rng,MATCH(COLUMNS($E$10:I14) &amp; "/" &amp; $B14&amp;Sel_Office,Data_ID_rng,0)))</f>
        <v/>
      </c>
      <c r="J14" s="6" t="str">
        <f ca="1">IF($C14&lt;6,"",INDEX(Data_Concatenate_rng,MATCH(COLUMNS($E$10:J14) &amp; "/" &amp; $B14&amp;Sel_Office,Data_ID_rng,0)))</f>
        <v/>
      </c>
      <c r="K14" s="6" t="str">
        <f ca="1">IF($C14&lt;7,"",INDEX(Data_Concatenate_rng,MATCH(COLUMNS($E$10:K14) &amp; "/" &amp; $B14&amp;Sel_Office,Data_ID_rng,0)))</f>
        <v/>
      </c>
      <c r="L14" s="1"/>
    </row>
    <row r="15" spans="1:12" ht="15" customHeight="1">
      <c r="A15" s="6">
        <v>6</v>
      </c>
      <c r="B15" s="7">
        <f>(ROWS(B$10:B15))-$B$3+$B$2</f>
        <v>44197</v>
      </c>
      <c r="C15" s="6">
        <f t="shared" ca="1" si="0"/>
        <v>0</v>
      </c>
      <c r="D15" s="8" t="str">
        <f t="shared" ca="1" si="1"/>
        <v/>
      </c>
      <c r="E15" s="6" t="str">
        <f ca="1">IF($C15&lt;1,"",INDEX(Data_Concatenate_rng,MATCH(COLUMNS($E$10:E15) &amp; "/" &amp; $B15&amp;Sel_Office,Data_ID_rng,0)))</f>
        <v/>
      </c>
      <c r="F15" s="6" t="str">
        <f ca="1">IF($C15&lt;2,"",INDEX(Data_Concatenate_rng,MATCH(COLUMNS($E$10:F15) &amp; "/" &amp; $B15&amp;Sel_Office,Data_ID_rng,0)))</f>
        <v/>
      </c>
      <c r="G15" s="6" t="str">
        <f ca="1">IF($C15&lt;3,"",INDEX(Data_Concatenate_rng,MATCH(COLUMNS($E$10:G15) &amp; "/" &amp; $B15&amp;Sel_Office,Data_ID_rng,0)))</f>
        <v/>
      </c>
      <c r="H15" s="6" t="str">
        <f ca="1">IF($C15&lt;4,"",INDEX(Data_Concatenate_rng,MATCH(COLUMNS($E$10:H15) &amp; "/" &amp; $B15&amp;Sel_Office,Data_ID_rng,0)))</f>
        <v/>
      </c>
      <c r="I15" s="6" t="str">
        <f ca="1">IF($C15&lt;5,"",INDEX(Data_Concatenate_rng,MATCH(COLUMNS($E$10:I15) &amp; "/" &amp; $B15&amp;Sel_Office,Data_ID_rng,0)))</f>
        <v/>
      </c>
      <c r="J15" s="6" t="str">
        <f ca="1">IF($C15&lt;6,"",INDEX(Data_Concatenate_rng,MATCH(COLUMNS($E$10:J15) &amp; "/" &amp; $B15&amp;Sel_Office,Data_ID_rng,0)))</f>
        <v/>
      </c>
      <c r="K15" s="6" t="str">
        <f ca="1">IF($C15&lt;7,"",INDEX(Data_Concatenate_rng,MATCH(COLUMNS($E$10:K15) &amp; "/" &amp; $B15&amp;Sel_Office,Data_ID_rng,0)))</f>
        <v/>
      </c>
      <c r="L15" s="1"/>
    </row>
    <row r="16" spans="1:12" ht="15" customHeight="1">
      <c r="A16" s="6">
        <v>7</v>
      </c>
      <c r="B16" s="7">
        <f>(ROWS(B$10:B16))-$B$3+$B$2</f>
        <v>44198</v>
      </c>
      <c r="C16" s="6">
        <f t="shared" ca="1" si="0"/>
        <v>0</v>
      </c>
      <c r="D16" s="8" t="str">
        <f t="shared" ca="1" si="1"/>
        <v/>
      </c>
      <c r="E16" s="6" t="str">
        <f ca="1">IF($C16&lt;1,"",INDEX(Data_Concatenate_rng,MATCH(COLUMNS($E$10:E16) &amp; "/" &amp; $B16&amp;Sel_Office,Data_ID_rng,0)))</f>
        <v/>
      </c>
      <c r="F16" s="6" t="str">
        <f ca="1">IF($C16&lt;2,"",INDEX(Data_Concatenate_rng,MATCH(COLUMNS($E$10:F16) &amp; "/" &amp; $B16&amp;Sel_Office,Data_ID_rng,0)))</f>
        <v/>
      </c>
      <c r="G16" s="6" t="str">
        <f ca="1">IF($C16&lt;3,"",INDEX(Data_Concatenate_rng,MATCH(COLUMNS($E$10:G16) &amp; "/" &amp; $B16&amp;Sel_Office,Data_ID_rng,0)))</f>
        <v/>
      </c>
      <c r="H16" s="6" t="str">
        <f ca="1">IF($C16&lt;4,"",INDEX(Data_Concatenate_rng,MATCH(COLUMNS($E$10:H16) &amp; "/" &amp; $B16&amp;Sel_Office,Data_ID_rng,0)))</f>
        <v/>
      </c>
      <c r="I16" s="6" t="str">
        <f ca="1">IF($C16&lt;5,"",INDEX(Data_Concatenate_rng,MATCH(COLUMNS($E$10:I16) &amp; "/" &amp; $B16&amp;Sel_Office,Data_ID_rng,0)))</f>
        <v/>
      </c>
      <c r="J16" s="6" t="str">
        <f ca="1">IF($C16&lt;6,"",INDEX(Data_Concatenate_rng,MATCH(COLUMNS($E$10:J16) &amp; "/" &amp; $B16&amp;Sel_Office,Data_ID_rng,0)))</f>
        <v/>
      </c>
      <c r="K16" s="6" t="str">
        <f ca="1">IF($C16&lt;7,"",INDEX(Data_Concatenate_rng,MATCH(COLUMNS($E$10:K16) &amp; "/" &amp; $B16&amp;Sel_Office,Data_ID_rng,0)))</f>
        <v/>
      </c>
      <c r="L16" s="1"/>
    </row>
    <row r="17" spans="1:11" ht="15" customHeight="1">
      <c r="A17" s="6">
        <v>8</v>
      </c>
      <c r="B17" s="7">
        <f>(ROWS(B$10:B17))-$B$3+$B$2</f>
        <v>44199</v>
      </c>
      <c r="C17" s="6">
        <f t="shared" ca="1" si="0"/>
        <v>0</v>
      </c>
      <c r="D17" s="8" t="str">
        <f t="shared" ca="1" si="1"/>
        <v/>
      </c>
      <c r="E17" s="6" t="str">
        <f ca="1">IF($C17&lt;1,"",INDEX(Data_Concatenate_rng,MATCH(COLUMNS($E$10:E17) &amp; "/" &amp; $B17&amp;Sel_Office,Data_ID_rng,0)))</f>
        <v/>
      </c>
      <c r="F17" s="6" t="str">
        <f ca="1">IF($C17&lt;2,"",INDEX(Data_Concatenate_rng,MATCH(COLUMNS($E$10:F17) &amp; "/" &amp; $B17&amp;Sel_Office,Data_ID_rng,0)))</f>
        <v/>
      </c>
      <c r="G17" s="6" t="str">
        <f ca="1">IF($C17&lt;3,"",INDEX(Data_Concatenate_rng,MATCH(COLUMNS($E$10:G17) &amp; "/" &amp; $B17&amp;Sel_Office,Data_ID_rng,0)))</f>
        <v/>
      </c>
      <c r="H17" s="6" t="str">
        <f ca="1">IF($C17&lt;4,"",INDEX(Data_Concatenate_rng,MATCH(COLUMNS($E$10:H17) &amp; "/" &amp; $B17&amp;Sel_Office,Data_ID_rng,0)))</f>
        <v/>
      </c>
      <c r="I17" s="6" t="str">
        <f ca="1">IF($C17&lt;5,"",INDEX(Data_Concatenate_rng,MATCH(COLUMNS($E$10:I17) &amp; "/" &amp; $B17&amp;Sel_Office,Data_ID_rng,0)))</f>
        <v/>
      </c>
      <c r="J17" s="6" t="str">
        <f ca="1">IF($C17&lt;6,"",INDEX(Data_Concatenate_rng,MATCH(COLUMNS($E$10:J17) &amp; "/" &amp; $B17&amp;Sel_Office,Data_ID_rng,0)))</f>
        <v/>
      </c>
      <c r="K17" s="6" t="str">
        <f ca="1">IF($C17&lt;7,"",INDEX(Data_Concatenate_rng,MATCH(COLUMNS($E$10:K17) &amp; "/" &amp; $B17&amp;Sel_Office,Data_ID_rng,0)))</f>
        <v/>
      </c>
    </row>
    <row r="18" spans="1:11" ht="15" customHeight="1">
      <c r="A18" s="6">
        <v>9</v>
      </c>
      <c r="B18" s="7">
        <f>(ROWS(B$10:B18))-$B$3+$B$2</f>
        <v>44200</v>
      </c>
      <c r="C18" s="6">
        <f t="shared" ca="1" si="0"/>
        <v>1</v>
      </c>
      <c r="D18" s="8" t="str">
        <f t="shared" ca="1" si="1"/>
        <v xml:space="preserve">09:00 Sample Meeting 3
</v>
      </c>
      <c r="E18" s="6" t="str">
        <f ca="1">IF($C18&lt;1,"",INDEX(Data_Concatenate_rng,MATCH(COLUMNS($E$10:E18) &amp; "/" &amp; $B18&amp;Sel_Office,Data_ID_rng,0)))</f>
        <v>09:00 Sample Meeting 3</v>
      </c>
      <c r="F18" s="6" t="str">
        <f ca="1">IF($C18&lt;2,"",INDEX(Data_Concatenate_rng,MATCH(COLUMNS($E$10:F18) &amp; "/" &amp; $B18&amp;Sel_Office,Data_ID_rng,0)))</f>
        <v/>
      </c>
      <c r="G18" s="6" t="str">
        <f ca="1">IF($C18&lt;3,"",INDEX(Data_Concatenate_rng,MATCH(COLUMNS($E$10:G18) &amp; "/" &amp; $B18&amp;Sel_Office,Data_ID_rng,0)))</f>
        <v/>
      </c>
      <c r="H18" s="6" t="str">
        <f ca="1">IF($C18&lt;4,"",INDEX(Data_Concatenate_rng,MATCH(COLUMNS($E$10:H18) &amp; "/" &amp; $B18&amp;Sel_Office,Data_ID_rng,0)))</f>
        <v/>
      </c>
      <c r="I18" s="6" t="str">
        <f ca="1">IF($C18&lt;5,"",INDEX(Data_Concatenate_rng,MATCH(COLUMNS($E$10:I18) &amp; "/" &amp; $B18&amp;Sel_Office,Data_ID_rng,0)))</f>
        <v/>
      </c>
      <c r="J18" s="6" t="str">
        <f ca="1">IF($C18&lt;6,"",INDEX(Data_Concatenate_rng,MATCH(COLUMNS($E$10:J18) &amp; "/" &amp; $B18&amp;Sel_Office,Data_ID_rng,0)))</f>
        <v/>
      </c>
      <c r="K18" s="6" t="str">
        <f ca="1">IF($C18&lt;7,"",INDEX(Data_Concatenate_rng,MATCH(COLUMNS($E$10:K18) &amp; "/" &amp; $B18&amp;Sel_Office,Data_ID_rng,0)))</f>
        <v/>
      </c>
    </row>
    <row r="19" spans="1:11" ht="15" customHeight="1">
      <c r="A19" s="6">
        <v>10</v>
      </c>
      <c r="B19" s="7">
        <f>(ROWS(B$10:B19))-$B$3+$B$2</f>
        <v>44201</v>
      </c>
      <c r="C19" s="6">
        <f t="shared" ca="1" si="0"/>
        <v>1</v>
      </c>
      <c r="D19" s="8" t="str">
        <f t="shared" ca="1" si="1"/>
        <v xml:space="preserve">09:00 Sample Meeting 4
</v>
      </c>
      <c r="E19" s="6" t="str">
        <f ca="1">IF($C19&lt;1,"",INDEX(Data_Concatenate_rng,MATCH(COLUMNS($E$10:E19) &amp; "/" &amp; $B19&amp;Sel_Office,Data_ID_rng,0)))</f>
        <v>09:00 Sample Meeting 4</v>
      </c>
      <c r="F19" s="6" t="str">
        <f ca="1">IF($C19&lt;2,"",INDEX(Data_Concatenate_rng,MATCH(COLUMNS($E$10:F19) &amp; "/" &amp; $B19&amp;Sel_Office,Data_ID_rng,0)))</f>
        <v/>
      </c>
      <c r="G19" s="6" t="str">
        <f ca="1">IF($C19&lt;3,"",INDEX(Data_Concatenate_rng,MATCH(COLUMNS($E$10:G19) &amp; "/" &amp; $B19&amp;Sel_Office,Data_ID_rng,0)))</f>
        <v/>
      </c>
      <c r="H19" s="6" t="str">
        <f ca="1">IF($C19&lt;4,"",INDEX(Data_Concatenate_rng,MATCH(COLUMNS($E$10:H19) &amp; "/" &amp; $B19&amp;Sel_Office,Data_ID_rng,0)))</f>
        <v/>
      </c>
      <c r="I19" s="6" t="str">
        <f ca="1">IF($C19&lt;5,"",INDEX(Data_Concatenate_rng,MATCH(COLUMNS($E$10:I19) &amp; "/" &amp; $B19&amp;Sel_Office,Data_ID_rng,0)))</f>
        <v/>
      </c>
      <c r="J19" s="6" t="str">
        <f ca="1">IF($C19&lt;6,"",INDEX(Data_Concatenate_rng,MATCH(COLUMNS($E$10:J19) &amp; "/" &amp; $B19&amp;Sel_Office,Data_ID_rng,0)))</f>
        <v/>
      </c>
      <c r="K19" s="6" t="str">
        <f ca="1">IF($C19&lt;7,"",INDEX(Data_Concatenate_rng,MATCH(COLUMNS($E$10:K19) &amp; "/" &amp; $B19&amp;Sel_Office,Data_ID_rng,0)))</f>
        <v/>
      </c>
    </row>
    <row r="20" spans="1:11" ht="15" customHeight="1">
      <c r="A20" s="6">
        <v>11</v>
      </c>
      <c r="B20" s="7">
        <f>(ROWS(B$10:B20))-$B$3+$B$2</f>
        <v>44202</v>
      </c>
      <c r="C20" s="6">
        <f t="shared" ca="1" si="0"/>
        <v>0</v>
      </c>
      <c r="D20" s="8" t="str">
        <f t="shared" ca="1" si="1"/>
        <v/>
      </c>
      <c r="E20" s="6" t="str">
        <f ca="1">IF($C20&lt;1,"",INDEX(Data_Concatenate_rng,MATCH(COLUMNS($E$10:E20) &amp; "/" &amp; $B20&amp;Sel_Office,Data_ID_rng,0)))</f>
        <v/>
      </c>
      <c r="F20" s="6" t="str">
        <f ca="1">IF($C20&lt;2,"",INDEX(Data_Concatenate_rng,MATCH(COLUMNS($E$10:F20) &amp; "/" &amp; $B20&amp;Sel_Office,Data_ID_rng,0)))</f>
        <v/>
      </c>
      <c r="G20" s="6" t="str">
        <f ca="1">IF($C20&lt;3,"",INDEX(Data_Concatenate_rng,MATCH(COLUMNS($E$10:G20) &amp; "/" &amp; $B20&amp;Sel_Office,Data_ID_rng,0)))</f>
        <v/>
      </c>
      <c r="H20" s="6" t="str">
        <f ca="1">IF($C20&lt;4,"",INDEX(Data_Concatenate_rng,MATCH(COLUMNS($E$10:H20) &amp; "/" &amp; $B20&amp;Sel_Office,Data_ID_rng,0)))</f>
        <v/>
      </c>
      <c r="I20" s="6" t="str">
        <f ca="1">IF($C20&lt;5,"",INDEX(Data_Concatenate_rng,MATCH(COLUMNS($E$10:I20) &amp; "/" &amp; $B20&amp;Sel_Office,Data_ID_rng,0)))</f>
        <v/>
      </c>
      <c r="J20" s="6" t="str">
        <f ca="1">IF($C20&lt;6,"",INDEX(Data_Concatenate_rng,MATCH(COLUMNS($E$10:J20) &amp; "/" &amp; $B20&amp;Sel_Office,Data_ID_rng,0)))</f>
        <v/>
      </c>
      <c r="K20" s="6" t="str">
        <f ca="1">IF($C20&lt;7,"",INDEX(Data_Concatenate_rng,MATCH(COLUMNS($E$10:K20) &amp; "/" &amp; $B20&amp;Sel_Office,Data_ID_rng,0)))</f>
        <v/>
      </c>
    </row>
    <row r="21" spans="1:11" ht="15" customHeight="1">
      <c r="A21" s="6">
        <v>12</v>
      </c>
      <c r="B21" s="7">
        <f>(ROWS(B$10:B21))-$B$3+$B$2</f>
        <v>44203</v>
      </c>
      <c r="C21" s="6">
        <f t="shared" ca="1" si="0"/>
        <v>0</v>
      </c>
      <c r="D21" s="8" t="str">
        <f t="shared" ca="1" si="1"/>
        <v/>
      </c>
      <c r="E21" s="6" t="str">
        <f ca="1">IF($C21&lt;1,"",INDEX(Data_Concatenate_rng,MATCH(COLUMNS($E$10:E21) &amp; "/" &amp; $B21&amp;Sel_Office,Data_ID_rng,0)))</f>
        <v/>
      </c>
      <c r="F21" s="6" t="str">
        <f ca="1">IF($C21&lt;2,"",INDEX(Data_Concatenate_rng,MATCH(COLUMNS($E$10:F21) &amp; "/" &amp; $B21&amp;Sel_Office,Data_ID_rng,0)))</f>
        <v/>
      </c>
      <c r="G21" s="6" t="str">
        <f ca="1">IF($C21&lt;3,"",INDEX(Data_Concatenate_rng,MATCH(COLUMNS($E$10:G21) &amp; "/" &amp; $B21&amp;Sel_Office,Data_ID_rng,0)))</f>
        <v/>
      </c>
      <c r="H21" s="6" t="str">
        <f ca="1">IF($C21&lt;4,"",INDEX(Data_Concatenate_rng,MATCH(COLUMNS($E$10:H21) &amp; "/" &amp; $B21&amp;Sel_Office,Data_ID_rng,0)))</f>
        <v/>
      </c>
      <c r="I21" s="6" t="str">
        <f ca="1">IF($C21&lt;5,"",INDEX(Data_Concatenate_rng,MATCH(COLUMNS($E$10:I21) &amp; "/" &amp; $B21&amp;Sel_Office,Data_ID_rng,0)))</f>
        <v/>
      </c>
      <c r="J21" s="6" t="str">
        <f ca="1">IF($C21&lt;6,"",INDEX(Data_Concatenate_rng,MATCH(COLUMNS($E$10:J21) &amp; "/" &amp; $B21&amp;Sel_Office,Data_ID_rng,0)))</f>
        <v/>
      </c>
      <c r="K21" s="6" t="str">
        <f ca="1">IF($C21&lt;7,"",INDEX(Data_Concatenate_rng,MATCH(COLUMNS($E$10:K21) &amp; "/" &amp; $B21&amp;Sel_Office,Data_ID_rng,0)))</f>
        <v/>
      </c>
    </row>
    <row r="22" spans="1:11" ht="15" customHeight="1">
      <c r="A22" s="6">
        <v>13</v>
      </c>
      <c r="B22" s="7">
        <f>(ROWS(B$10:B22))-$B$3+$B$2</f>
        <v>44204</v>
      </c>
      <c r="C22" s="6">
        <f t="shared" ca="1" si="0"/>
        <v>1</v>
      </c>
      <c r="D22" s="8" t="str">
        <f t="shared" ca="1" si="1"/>
        <v xml:space="preserve">09:00 Sample Meeting 7
</v>
      </c>
      <c r="E22" s="6" t="str">
        <f ca="1">IF($C22&lt;1,"",INDEX(Data_Concatenate_rng,MATCH(COLUMNS($E$10:E22) &amp; "/" &amp; $B22&amp;Sel_Office,Data_ID_rng,0)))</f>
        <v>09:00 Sample Meeting 7</v>
      </c>
      <c r="F22" s="6" t="str">
        <f ca="1">IF($C22&lt;2,"",INDEX(Data_Concatenate_rng,MATCH(COLUMNS($E$10:F22) &amp; "/" &amp; $B22&amp;Sel_Office,Data_ID_rng,0)))</f>
        <v/>
      </c>
      <c r="G22" s="6" t="str">
        <f ca="1">IF($C22&lt;3,"",INDEX(Data_Concatenate_rng,MATCH(COLUMNS($E$10:G22) &amp; "/" &amp; $B22&amp;Sel_Office,Data_ID_rng,0)))</f>
        <v/>
      </c>
      <c r="H22" s="6" t="str">
        <f ca="1">IF($C22&lt;4,"",INDEX(Data_Concatenate_rng,MATCH(COLUMNS($E$10:H22) &amp; "/" &amp; $B22&amp;Sel_Office,Data_ID_rng,0)))</f>
        <v/>
      </c>
      <c r="I22" s="6" t="str">
        <f ca="1">IF($C22&lt;5,"",INDEX(Data_Concatenate_rng,MATCH(COLUMNS($E$10:I22) &amp; "/" &amp; $B22&amp;Sel_Office,Data_ID_rng,0)))</f>
        <v/>
      </c>
      <c r="J22" s="6" t="str">
        <f ca="1">IF($C22&lt;6,"",INDEX(Data_Concatenate_rng,MATCH(COLUMNS($E$10:J22) &amp; "/" &amp; $B22&amp;Sel_Office,Data_ID_rng,0)))</f>
        <v/>
      </c>
      <c r="K22" s="6" t="str">
        <f ca="1">IF($C22&lt;7,"",INDEX(Data_Concatenate_rng,MATCH(COLUMNS($E$10:K22) &amp; "/" &amp; $B22&amp;Sel_Office,Data_ID_rng,0)))</f>
        <v/>
      </c>
    </row>
    <row r="23" spans="1:11" ht="15" customHeight="1">
      <c r="A23" s="6">
        <v>14</v>
      </c>
      <c r="B23" s="7">
        <f>(ROWS(B$10:B23))-$B$3+$B$2</f>
        <v>44205</v>
      </c>
      <c r="C23" s="6">
        <f t="shared" ca="1" si="0"/>
        <v>0</v>
      </c>
      <c r="D23" s="8" t="str">
        <f t="shared" ca="1" si="1"/>
        <v/>
      </c>
      <c r="E23" s="6" t="str">
        <f ca="1">IF($C23&lt;1,"",INDEX(Data_Concatenate_rng,MATCH(COLUMNS($E$10:E23) &amp; "/" &amp; $B23&amp;Sel_Office,Data_ID_rng,0)))</f>
        <v/>
      </c>
      <c r="F23" s="6" t="str">
        <f ca="1">IF($C23&lt;2,"",INDEX(Data_Concatenate_rng,MATCH(COLUMNS($E$10:F23) &amp; "/" &amp; $B23&amp;Sel_Office,Data_ID_rng,0)))</f>
        <v/>
      </c>
      <c r="G23" s="6" t="str">
        <f ca="1">IF($C23&lt;3,"",INDEX(Data_Concatenate_rng,MATCH(COLUMNS($E$10:G23) &amp; "/" &amp; $B23&amp;Sel_Office,Data_ID_rng,0)))</f>
        <v/>
      </c>
      <c r="H23" s="6" t="str">
        <f ca="1">IF($C23&lt;4,"",INDEX(Data_Concatenate_rng,MATCH(COLUMNS($E$10:H23) &amp; "/" &amp; $B23&amp;Sel_Office,Data_ID_rng,0)))</f>
        <v/>
      </c>
      <c r="I23" s="6" t="str">
        <f ca="1">IF($C23&lt;5,"",INDEX(Data_Concatenate_rng,MATCH(COLUMNS($E$10:I23) &amp; "/" &amp; $B23&amp;Sel_Office,Data_ID_rng,0)))</f>
        <v/>
      </c>
      <c r="J23" s="6" t="str">
        <f ca="1">IF($C23&lt;6,"",INDEX(Data_Concatenate_rng,MATCH(COLUMNS($E$10:J23) &amp; "/" &amp; $B23&amp;Sel_Office,Data_ID_rng,0)))</f>
        <v/>
      </c>
      <c r="K23" s="6" t="str">
        <f ca="1">IF($C23&lt;7,"",INDEX(Data_Concatenate_rng,MATCH(COLUMNS($E$10:K23) &amp; "/" &amp; $B23&amp;Sel_Office,Data_ID_rng,0)))</f>
        <v/>
      </c>
    </row>
    <row r="24" spans="1:11" ht="15" customHeight="1">
      <c r="A24" s="6">
        <v>15</v>
      </c>
      <c r="B24" s="7">
        <f>(ROWS(B$10:B24))-$B$3+$B$2</f>
        <v>44206</v>
      </c>
      <c r="C24" s="6">
        <f t="shared" ca="1" si="0"/>
        <v>1</v>
      </c>
      <c r="D24" s="8" t="str">
        <f t="shared" ca="1" si="1"/>
        <v xml:space="preserve">09:30 Sample Meeting 9
</v>
      </c>
      <c r="E24" s="6" t="str">
        <f ca="1">IF($C24&lt;1,"",INDEX(Data_Concatenate_rng,MATCH(COLUMNS($E$10:E24) &amp; "/" &amp; $B24&amp;Sel_Office,Data_ID_rng,0)))</f>
        <v>09:30 Sample Meeting 9</v>
      </c>
      <c r="F24" s="6" t="str">
        <f ca="1">IF($C24&lt;2,"",INDEX(Data_Concatenate_rng,MATCH(COLUMNS($E$10:F24) &amp; "/" &amp; $B24&amp;Sel_Office,Data_ID_rng,0)))</f>
        <v/>
      </c>
      <c r="G24" s="6" t="str">
        <f ca="1">IF($C24&lt;3,"",INDEX(Data_Concatenate_rng,MATCH(COLUMNS($E$10:G24) &amp; "/" &amp; $B24&amp;Sel_Office,Data_ID_rng,0)))</f>
        <v/>
      </c>
      <c r="H24" s="6" t="str">
        <f ca="1">IF($C24&lt;4,"",INDEX(Data_Concatenate_rng,MATCH(COLUMNS($E$10:H24) &amp; "/" &amp; $B24&amp;Sel_Office,Data_ID_rng,0)))</f>
        <v/>
      </c>
      <c r="I24" s="6" t="str">
        <f ca="1">IF($C24&lt;5,"",INDEX(Data_Concatenate_rng,MATCH(COLUMNS($E$10:I24) &amp; "/" &amp; $B24&amp;Sel_Office,Data_ID_rng,0)))</f>
        <v/>
      </c>
      <c r="J24" s="6" t="str">
        <f ca="1">IF($C24&lt;6,"",INDEX(Data_Concatenate_rng,MATCH(COLUMNS($E$10:J24) &amp; "/" &amp; $B24&amp;Sel_Office,Data_ID_rng,0)))</f>
        <v/>
      </c>
      <c r="K24" s="6" t="str">
        <f ca="1">IF($C24&lt;7,"",INDEX(Data_Concatenate_rng,MATCH(COLUMNS($E$10:K24) &amp; "/" &amp; $B24&amp;Sel_Office,Data_ID_rng,0)))</f>
        <v/>
      </c>
    </row>
    <row r="25" spans="1:11" ht="15" customHeight="1">
      <c r="A25" s="6">
        <v>16</v>
      </c>
      <c r="B25" s="7">
        <f>(ROWS(B$10:B25))-$B$3+$B$2</f>
        <v>44207</v>
      </c>
      <c r="C25" s="6">
        <f t="shared" ca="1" si="0"/>
        <v>0</v>
      </c>
      <c r="D25" s="8" t="str">
        <f t="shared" ca="1" si="1"/>
        <v/>
      </c>
      <c r="E25" s="6" t="str">
        <f ca="1">IF($C25&lt;1,"",INDEX(Data_Concatenate_rng,MATCH(COLUMNS($E$10:E25) &amp; "/" &amp; $B25&amp;Sel_Office,Data_ID_rng,0)))</f>
        <v/>
      </c>
      <c r="F25" s="6" t="str">
        <f ca="1">IF($C25&lt;2,"",INDEX(Data_Concatenate_rng,MATCH(COLUMNS($E$10:F25) &amp; "/" &amp; $B25&amp;Sel_Office,Data_ID_rng,0)))</f>
        <v/>
      </c>
      <c r="G25" s="6" t="str">
        <f ca="1">IF($C25&lt;3,"",INDEX(Data_Concatenate_rng,MATCH(COLUMNS($E$10:G25) &amp; "/" &amp; $B25&amp;Sel_Office,Data_ID_rng,0)))</f>
        <v/>
      </c>
      <c r="H25" s="6" t="str">
        <f ca="1">IF($C25&lt;4,"",INDEX(Data_Concatenate_rng,MATCH(COLUMNS($E$10:H25) &amp; "/" &amp; $B25&amp;Sel_Office,Data_ID_rng,0)))</f>
        <v/>
      </c>
      <c r="I25" s="6" t="str">
        <f ca="1">IF($C25&lt;5,"",INDEX(Data_Concatenate_rng,MATCH(COLUMNS($E$10:I25) &amp; "/" &amp; $B25&amp;Sel_Office,Data_ID_rng,0)))</f>
        <v/>
      </c>
      <c r="J25" s="6" t="str">
        <f ca="1">IF($C25&lt;6,"",INDEX(Data_Concatenate_rng,MATCH(COLUMNS($E$10:J25) &amp; "/" &amp; $B25&amp;Sel_Office,Data_ID_rng,0)))</f>
        <v/>
      </c>
      <c r="K25" s="6" t="str">
        <f ca="1">IF($C25&lt;7,"",INDEX(Data_Concatenate_rng,MATCH(COLUMNS($E$10:K25) &amp; "/" &amp; $B25&amp;Sel_Office,Data_ID_rng,0)))</f>
        <v/>
      </c>
    </row>
    <row r="26" spans="1:11" ht="15" customHeight="1">
      <c r="A26" s="6">
        <v>17</v>
      </c>
      <c r="B26" s="7">
        <f>(ROWS(B$10:B26))-$B$3+$B$2</f>
        <v>44208</v>
      </c>
      <c r="C26" s="6">
        <f t="shared" ca="1" si="0"/>
        <v>1</v>
      </c>
      <c r="D26" s="8" t="str">
        <f t="shared" ca="1" si="1"/>
        <v xml:space="preserve">09:00 Sample Meeting 11
</v>
      </c>
      <c r="E26" s="6" t="str">
        <f ca="1">IF($C26&lt;1,"",INDEX(Data_Concatenate_rng,MATCH(COLUMNS($E$10:E26) &amp; "/" &amp; $B26&amp;Sel_Office,Data_ID_rng,0)))</f>
        <v>09:00 Sample Meeting 11</v>
      </c>
      <c r="F26" s="6" t="str">
        <f ca="1">IF($C26&lt;2,"",INDEX(Data_Concatenate_rng,MATCH(COLUMNS($E$10:F26) &amp; "/" &amp; $B26&amp;Sel_Office,Data_ID_rng,0)))</f>
        <v/>
      </c>
      <c r="G26" s="6" t="str">
        <f ca="1">IF($C26&lt;3,"",INDEX(Data_Concatenate_rng,MATCH(COLUMNS($E$10:G26) &amp; "/" &amp; $B26&amp;Sel_Office,Data_ID_rng,0)))</f>
        <v/>
      </c>
      <c r="H26" s="6" t="str">
        <f ca="1">IF($C26&lt;4,"",INDEX(Data_Concatenate_rng,MATCH(COLUMNS($E$10:H26) &amp; "/" &amp; $B26&amp;Sel_Office,Data_ID_rng,0)))</f>
        <v/>
      </c>
      <c r="I26" s="6" t="str">
        <f ca="1">IF($C26&lt;5,"",INDEX(Data_Concatenate_rng,MATCH(COLUMNS($E$10:I26) &amp; "/" &amp; $B26&amp;Sel_Office,Data_ID_rng,0)))</f>
        <v/>
      </c>
      <c r="J26" s="6" t="str">
        <f ca="1">IF($C26&lt;6,"",INDEX(Data_Concatenate_rng,MATCH(COLUMNS($E$10:J26) &amp; "/" &amp; $B26&amp;Sel_Office,Data_ID_rng,0)))</f>
        <v/>
      </c>
      <c r="K26" s="6" t="str">
        <f ca="1">IF($C26&lt;7,"",INDEX(Data_Concatenate_rng,MATCH(COLUMNS($E$10:K26) &amp; "/" &amp; $B26&amp;Sel_Office,Data_ID_rng,0)))</f>
        <v/>
      </c>
    </row>
    <row r="27" spans="1:11" ht="15" customHeight="1">
      <c r="A27" s="6">
        <v>18</v>
      </c>
      <c r="B27" s="7">
        <f>(ROWS(B$10:B27))-$B$3+$B$2</f>
        <v>44209</v>
      </c>
      <c r="C27" s="6">
        <f t="shared" ca="1" si="0"/>
        <v>1</v>
      </c>
      <c r="D27" s="8" t="str">
        <f t="shared" ca="1" si="1"/>
        <v xml:space="preserve">09:00 Sample Meeting 12
</v>
      </c>
      <c r="E27" s="6" t="str">
        <f ca="1">IF($C27&lt;1,"",INDEX(Data_Concatenate_rng,MATCH(COLUMNS($E$10:E27) &amp; "/" &amp; $B27&amp;Sel_Office,Data_ID_rng,0)))</f>
        <v>09:00 Sample Meeting 12</v>
      </c>
      <c r="F27" s="6" t="str">
        <f ca="1">IF($C27&lt;2,"",INDEX(Data_Concatenate_rng,MATCH(COLUMNS($E$10:F27) &amp; "/" &amp; $B27&amp;Sel_Office,Data_ID_rng,0)))</f>
        <v/>
      </c>
      <c r="G27" s="6" t="str">
        <f ca="1">IF($C27&lt;3,"",INDEX(Data_Concatenate_rng,MATCH(COLUMNS($E$10:G27) &amp; "/" &amp; $B27&amp;Sel_Office,Data_ID_rng,0)))</f>
        <v/>
      </c>
      <c r="H27" s="6" t="str">
        <f ca="1">IF($C27&lt;4,"",INDEX(Data_Concatenate_rng,MATCH(COLUMNS($E$10:H27) &amp; "/" &amp; $B27&amp;Sel_Office,Data_ID_rng,0)))</f>
        <v/>
      </c>
      <c r="I27" s="6" t="str">
        <f ca="1">IF($C27&lt;5,"",INDEX(Data_Concatenate_rng,MATCH(COLUMNS($E$10:I27) &amp; "/" &amp; $B27&amp;Sel_Office,Data_ID_rng,0)))</f>
        <v/>
      </c>
      <c r="J27" s="6" t="str">
        <f ca="1">IF($C27&lt;6,"",INDEX(Data_Concatenate_rng,MATCH(COLUMNS($E$10:J27) &amp; "/" &amp; $B27&amp;Sel_Office,Data_ID_rng,0)))</f>
        <v/>
      </c>
      <c r="K27" s="6" t="str">
        <f ca="1">IF($C27&lt;7,"",INDEX(Data_Concatenate_rng,MATCH(COLUMNS($E$10:K27) &amp; "/" &amp; $B27&amp;Sel_Office,Data_ID_rng,0)))</f>
        <v/>
      </c>
    </row>
    <row r="28" spans="1:11" ht="15" customHeight="1">
      <c r="A28" s="6">
        <v>19</v>
      </c>
      <c r="B28" s="7">
        <f>(ROWS(B$10:B28))-$B$3+$B$2</f>
        <v>44210</v>
      </c>
      <c r="C28" s="6">
        <f t="shared" ca="1" si="0"/>
        <v>1</v>
      </c>
      <c r="D28" s="8" t="str">
        <f t="shared" ca="1" si="1"/>
        <v xml:space="preserve">10:00 Sample Meeting 3
</v>
      </c>
      <c r="E28" s="6" t="str">
        <f ca="1">IF($C28&lt;1,"",INDEX(Data_Concatenate_rng,MATCH(COLUMNS($E$10:E28) &amp; "/" &amp; $B28&amp;Sel_Office,Data_ID_rng,0)))</f>
        <v>10:00 Sample Meeting 3</v>
      </c>
      <c r="F28" s="6" t="str">
        <f ca="1">IF($C28&lt;2,"",INDEX(Data_Concatenate_rng,MATCH(COLUMNS($E$10:F28) &amp; "/" &amp; $B28&amp;Sel_Office,Data_ID_rng,0)))</f>
        <v/>
      </c>
      <c r="G28" s="6" t="str">
        <f ca="1">IF($C28&lt;3,"",INDEX(Data_Concatenate_rng,MATCH(COLUMNS($E$10:G28) &amp; "/" &amp; $B28&amp;Sel_Office,Data_ID_rng,0)))</f>
        <v/>
      </c>
      <c r="H28" s="6" t="str">
        <f ca="1">IF($C28&lt;4,"",INDEX(Data_Concatenate_rng,MATCH(COLUMNS($E$10:H28) &amp; "/" &amp; $B28&amp;Sel_Office,Data_ID_rng,0)))</f>
        <v/>
      </c>
      <c r="I28" s="6" t="str">
        <f ca="1">IF($C28&lt;5,"",INDEX(Data_Concatenate_rng,MATCH(COLUMNS($E$10:I28) &amp; "/" &amp; $B28&amp;Sel_Office,Data_ID_rng,0)))</f>
        <v/>
      </c>
      <c r="J28" s="6" t="str">
        <f ca="1">IF($C28&lt;6,"",INDEX(Data_Concatenate_rng,MATCH(COLUMNS($E$10:J28) &amp; "/" &amp; $B28&amp;Sel_Office,Data_ID_rng,0)))</f>
        <v/>
      </c>
      <c r="K28" s="6" t="str">
        <f ca="1">IF($C28&lt;7,"",INDEX(Data_Concatenate_rng,MATCH(COLUMNS($E$10:K28) &amp; "/" &amp; $B28&amp;Sel_Office,Data_ID_rng,0)))</f>
        <v/>
      </c>
    </row>
    <row r="29" spans="1:11" ht="15" customHeight="1">
      <c r="A29" s="6">
        <v>20</v>
      </c>
      <c r="B29" s="7">
        <f>(ROWS(B$10:B29))-$B$3+$B$2</f>
        <v>44211</v>
      </c>
      <c r="C29" s="6">
        <f t="shared" ca="1" si="0"/>
        <v>1</v>
      </c>
      <c r="D29" s="8" t="str">
        <f t="shared" ca="1" si="1"/>
        <v xml:space="preserve">09:00 Sample Meeting 14
</v>
      </c>
      <c r="E29" s="6" t="str">
        <f ca="1">IF($C29&lt;1,"",INDEX(Data_Concatenate_rng,MATCH(COLUMNS($E$10:E29) &amp; "/" &amp; $B29&amp;Sel_Office,Data_ID_rng,0)))</f>
        <v>09:00 Sample Meeting 14</v>
      </c>
      <c r="F29" s="6" t="str">
        <f ca="1">IF($C29&lt;2,"",INDEX(Data_Concatenate_rng,MATCH(COLUMNS($E$10:F29) &amp; "/" &amp; $B29&amp;Sel_Office,Data_ID_rng,0)))</f>
        <v/>
      </c>
      <c r="G29" s="6" t="str">
        <f ca="1">IF($C29&lt;3,"",INDEX(Data_Concatenate_rng,MATCH(COLUMNS($E$10:G29) &amp; "/" &amp; $B29&amp;Sel_Office,Data_ID_rng,0)))</f>
        <v/>
      </c>
      <c r="H29" s="6" t="str">
        <f ca="1">IF($C29&lt;4,"",INDEX(Data_Concatenate_rng,MATCH(COLUMNS($E$10:H29) &amp; "/" &amp; $B29&amp;Sel_Office,Data_ID_rng,0)))</f>
        <v/>
      </c>
      <c r="I29" s="6" t="str">
        <f ca="1">IF($C29&lt;5,"",INDEX(Data_Concatenate_rng,MATCH(COLUMNS($E$10:I29) &amp; "/" &amp; $B29&amp;Sel_Office,Data_ID_rng,0)))</f>
        <v/>
      </c>
      <c r="J29" s="6" t="str">
        <f ca="1">IF($C29&lt;6,"",INDEX(Data_Concatenate_rng,MATCH(COLUMNS($E$10:J29) &amp; "/" &amp; $B29&amp;Sel_Office,Data_ID_rng,0)))</f>
        <v/>
      </c>
      <c r="K29" s="6" t="str">
        <f ca="1">IF($C29&lt;7,"",INDEX(Data_Concatenate_rng,MATCH(COLUMNS($E$10:K29) &amp; "/" &amp; $B29&amp;Sel_Office,Data_ID_rng,0)))</f>
        <v/>
      </c>
    </row>
    <row r="30" spans="1:11" ht="15" customHeight="1">
      <c r="A30" s="6">
        <v>21</v>
      </c>
      <c r="B30" s="7">
        <f>(ROWS(B$10:B30))-$B$3+$B$2</f>
        <v>44212</v>
      </c>
      <c r="C30" s="6">
        <f t="shared" ca="1" si="0"/>
        <v>1</v>
      </c>
      <c r="D30" s="8" t="str">
        <f t="shared" ca="1" si="1"/>
        <v xml:space="preserve">10:00 Sample Meeting 15
</v>
      </c>
      <c r="E30" s="6" t="str">
        <f ca="1">IF($C30&lt;1,"",INDEX(Data_Concatenate_rng,MATCH(COLUMNS($E$10:E30) &amp; "/" &amp; $B30&amp;Sel_Office,Data_ID_rng,0)))</f>
        <v>10:00 Sample Meeting 15</v>
      </c>
      <c r="F30" s="6" t="str">
        <f ca="1">IF($C30&lt;2,"",INDEX(Data_Concatenate_rng,MATCH(COLUMNS($E$10:F30) &amp; "/" &amp; $B30&amp;Sel_Office,Data_ID_rng,0)))</f>
        <v/>
      </c>
      <c r="G30" s="6" t="str">
        <f ca="1">IF($C30&lt;3,"",INDEX(Data_Concatenate_rng,MATCH(COLUMNS($E$10:G30) &amp; "/" &amp; $B30&amp;Sel_Office,Data_ID_rng,0)))</f>
        <v/>
      </c>
      <c r="H30" s="6" t="str">
        <f ca="1">IF($C30&lt;4,"",INDEX(Data_Concatenate_rng,MATCH(COLUMNS($E$10:H30) &amp; "/" &amp; $B30&amp;Sel_Office,Data_ID_rng,0)))</f>
        <v/>
      </c>
      <c r="I30" s="6" t="str">
        <f ca="1">IF($C30&lt;5,"",INDEX(Data_Concatenate_rng,MATCH(COLUMNS($E$10:I30) &amp; "/" &amp; $B30&amp;Sel_Office,Data_ID_rng,0)))</f>
        <v/>
      </c>
      <c r="J30" s="6" t="str">
        <f ca="1">IF($C30&lt;6,"",INDEX(Data_Concatenate_rng,MATCH(COLUMNS($E$10:J30) &amp; "/" &amp; $B30&amp;Sel_Office,Data_ID_rng,0)))</f>
        <v/>
      </c>
      <c r="K30" s="6" t="str">
        <f ca="1">IF($C30&lt;7,"",INDEX(Data_Concatenate_rng,MATCH(COLUMNS($E$10:K30) &amp; "/" &amp; $B30&amp;Sel_Office,Data_ID_rng,0)))</f>
        <v/>
      </c>
    </row>
    <row r="31" spans="1:11" ht="15" customHeight="1">
      <c r="A31" s="6">
        <v>22</v>
      </c>
      <c r="B31" s="7">
        <f>(ROWS(B$10:B31))-$B$3+$B$2</f>
        <v>44213</v>
      </c>
      <c r="C31" s="6">
        <f t="shared" ca="1" si="0"/>
        <v>1</v>
      </c>
      <c r="D31" s="8" t="str">
        <f t="shared" ca="1" si="1"/>
        <v xml:space="preserve">10:00 Sample Meeting 6
</v>
      </c>
      <c r="E31" s="6" t="str">
        <f ca="1">IF($C31&lt;1,"",INDEX(Data_Concatenate_rng,MATCH(COLUMNS($E$10:E31) &amp; "/" &amp; $B31&amp;Sel_Office,Data_ID_rng,0)))</f>
        <v>10:00 Sample Meeting 6</v>
      </c>
      <c r="F31" s="6" t="str">
        <f ca="1">IF($C31&lt;2,"",INDEX(Data_Concatenate_rng,MATCH(COLUMNS($E$10:F31) &amp; "/" &amp; $B31&amp;Sel_Office,Data_ID_rng,0)))</f>
        <v/>
      </c>
      <c r="G31" s="6" t="str">
        <f ca="1">IF($C31&lt;3,"",INDEX(Data_Concatenate_rng,MATCH(COLUMNS($E$10:G31) &amp; "/" &amp; $B31&amp;Sel_Office,Data_ID_rng,0)))</f>
        <v/>
      </c>
      <c r="H31" s="6" t="str">
        <f ca="1">IF($C31&lt;4,"",INDEX(Data_Concatenate_rng,MATCH(COLUMNS($E$10:H31) &amp; "/" &amp; $B31&amp;Sel_Office,Data_ID_rng,0)))</f>
        <v/>
      </c>
      <c r="I31" s="6" t="str">
        <f ca="1">IF($C31&lt;5,"",INDEX(Data_Concatenate_rng,MATCH(COLUMNS($E$10:I31) &amp; "/" &amp; $B31&amp;Sel_Office,Data_ID_rng,0)))</f>
        <v/>
      </c>
      <c r="J31" s="6" t="str">
        <f ca="1">IF($C31&lt;6,"",INDEX(Data_Concatenate_rng,MATCH(COLUMNS($E$10:J31) &amp; "/" &amp; $B31&amp;Sel_Office,Data_ID_rng,0)))</f>
        <v/>
      </c>
      <c r="K31" s="6" t="str">
        <f ca="1">IF($C31&lt;7,"",INDEX(Data_Concatenate_rng,MATCH(COLUMNS($E$10:K31) &amp; "/" &amp; $B31&amp;Sel_Office,Data_ID_rng,0)))</f>
        <v/>
      </c>
    </row>
    <row r="32" spans="1:11" ht="15" customHeight="1">
      <c r="A32" s="6">
        <v>23</v>
      </c>
      <c r="B32" s="7">
        <f>(ROWS(B$10:B32))-$B$3+$B$2</f>
        <v>44214</v>
      </c>
      <c r="C32" s="6">
        <f t="shared" ca="1" si="0"/>
        <v>1</v>
      </c>
      <c r="D32" s="8" t="str">
        <f t="shared" ca="1" si="1"/>
        <v xml:space="preserve">10:00 Sample Meeting 17
</v>
      </c>
      <c r="E32" s="6" t="str">
        <f ca="1">IF($C32&lt;1,"",INDEX(Data_Concatenate_rng,MATCH(COLUMNS($E$10:E32) &amp; "/" &amp; $B32&amp;Sel_Office,Data_ID_rng,0)))</f>
        <v>10:00 Sample Meeting 17</v>
      </c>
      <c r="F32" s="6" t="str">
        <f ca="1">IF($C32&lt;2,"",INDEX(Data_Concatenate_rng,MATCH(COLUMNS($E$10:F32) &amp; "/" &amp; $B32&amp;Sel_Office,Data_ID_rng,0)))</f>
        <v/>
      </c>
      <c r="G32" s="6" t="str">
        <f ca="1">IF($C32&lt;3,"",INDEX(Data_Concatenate_rng,MATCH(COLUMNS($E$10:G32) &amp; "/" &amp; $B32&amp;Sel_Office,Data_ID_rng,0)))</f>
        <v/>
      </c>
      <c r="H32" s="6" t="str">
        <f ca="1">IF($C32&lt;4,"",INDEX(Data_Concatenate_rng,MATCH(COLUMNS($E$10:H32) &amp; "/" &amp; $B32&amp;Sel_Office,Data_ID_rng,0)))</f>
        <v/>
      </c>
      <c r="I32" s="6" t="str">
        <f ca="1">IF($C32&lt;5,"",INDEX(Data_Concatenate_rng,MATCH(COLUMNS($E$10:I32) &amp; "/" &amp; $B32&amp;Sel_Office,Data_ID_rng,0)))</f>
        <v/>
      </c>
      <c r="J32" s="6" t="str">
        <f ca="1">IF($C32&lt;6,"",INDEX(Data_Concatenate_rng,MATCH(COLUMNS($E$10:J32) &amp; "/" &amp; $B32&amp;Sel_Office,Data_ID_rng,0)))</f>
        <v/>
      </c>
      <c r="K32" s="6" t="str">
        <f ca="1">IF($C32&lt;7,"",INDEX(Data_Concatenate_rng,MATCH(COLUMNS($E$10:K32) &amp; "/" &amp; $B32&amp;Sel_Office,Data_ID_rng,0)))</f>
        <v/>
      </c>
    </row>
    <row r="33" spans="1:11" ht="15" customHeight="1">
      <c r="A33" s="6">
        <v>24</v>
      </c>
      <c r="B33" s="7">
        <f>(ROWS(B$10:B33))-$B$3+$B$2</f>
        <v>44215</v>
      </c>
      <c r="C33" s="6">
        <f t="shared" ca="1" si="0"/>
        <v>1</v>
      </c>
      <c r="D33" s="8" t="str">
        <f ca="1">IF(OR(C33=0,MONTH(B33)&lt;&gt;MONTH(Calcul_FirstDate)),"", E33&amp;CHAR(10)&amp;F33&amp;CHAR(10)&amp;G33&amp;CHAR(10)&amp;H33&amp;CHAR(10)&amp;I33&amp;CHAR(10)&amp;J33&amp;CHAR(10)&amp;K33)</f>
        <v xml:space="preserve">14:30 Sample Meeting 18
</v>
      </c>
      <c r="E33" s="6" t="str">
        <f ca="1">IF($C33&lt;1,"",INDEX(Data_Concatenate_rng,MATCH(COLUMNS($E$10:E33) &amp; "/" &amp; $B33&amp;Sel_Office,Data_ID_rng,0)))</f>
        <v>14:30 Sample Meeting 18</v>
      </c>
      <c r="F33" s="6" t="str">
        <f ca="1">IF($C33&lt;2,"",INDEX(Data_Concatenate_rng,MATCH(COLUMNS($E$10:F33) &amp; "/" &amp; $B33&amp;Sel_Office,Data_ID_rng,0)))</f>
        <v/>
      </c>
      <c r="G33" s="6" t="str">
        <f ca="1">IF($C33&lt;3,"",INDEX(Data_Concatenate_rng,MATCH(COLUMNS($E$10:G33) &amp; "/" &amp; $B33&amp;Sel_Office,Data_ID_rng,0)))</f>
        <v/>
      </c>
      <c r="H33" s="6" t="str">
        <f ca="1">IF($C33&lt;4,"",INDEX(Data_Concatenate_rng,MATCH(COLUMNS($E$10:H33) &amp; "/" &amp; $B33&amp;Sel_Office,Data_ID_rng,0)))</f>
        <v/>
      </c>
      <c r="I33" s="6" t="str">
        <f ca="1">IF($C33&lt;5,"",INDEX(Data_Concatenate_rng,MATCH(COLUMNS($E$10:I33) &amp; "/" &amp; $B33&amp;Sel_Office,Data_ID_rng,0)))</f>
        <v/>
      </c>
      <c r="J33" s="6" t="str">
        <f ca="1">IF($C33&lt;6,"",INDEX(Data_Concatenate_rng,MATCH(COLUMNS($E$10:J33) &amp; "/" &amp; $B33&amp;Sel_Office,Data_ID_rng,0)))</f>
        <v/>
      </c>
      <c r="K33" s="6" t="str">
        <f ca="1">IF($C33&lt;7,"",INDEX(Data_Concatenate_rng,MATCH(COLUMNS($E$10:K33) &amp; "/" &amp; $B33&amp;Sel_Office,Data_ID_rng,0)))</f>
        <v/>
      </c>
    </row>
    <row r="34" spans="1:11" ht="15" customHeight="1">
      <c r="A34" s="6">
        <v>25</v>
      </c>
      <c r="B34" s="7">
        <f>(ROWS(B$10:B34))-$B$3+$B$2</f>
        <v>44216</v>
      </c>
      <c r="C34" s="6">
        <f t="shared" ca="1" si="0"/>
        <v>1</v>
      </c>
      <c r="D34" s="8" t="str">
        <f t="shared" ca="1" si="1"/>
        <v xml:space="preserve">15:30 Sample Meeting 19
</v>
      </c>
      <c r="E34" s="6" t="str">
        <f ca="1">IF($C34&lt;1,"",INDEX(Data_Concatenate_rng,MATCH(COLUMNS($E$10:E34) &amp; "/" &amp; $B34&amp;Sel_Office,Data_ID_rng,0)))</f>
        <v>15:30 Sample Meeting 19</v>
      </c>
      <c r="F34" s="6" t="str">
        <f ca="1">IF($C34&lt;2,"",INDEX(Data_Concatenate_rng,MATCH(COLUMNS($E$10:F34) &amp; "/" &amp; $B34&amp;Sel_Office,Data_ID_rng,0)))</f>
        <v/>
      </c>
      <c r="G34" s="6" t="str">
        <f ca="1">IF($C34&lt;3,"",INDEX(Data_Concatenate_rng,MATCH(COLUMNS($E$10:G34) &amp; "/" &amp; $B34&amp;Sel_Office,Data_ID_rng,0)))</f>
        <v/>
      </c>
      <c r="H34" s="6" t="str">
        <f ca="1">IF($C34&lt;4,"",INDEX(Data_Concatenate_rng,MATCH(COLUMNS($E$10:H34) &amp; "/" &amp; $B34&amp;Sel_Office,Data_ID_rng,0)))</f>
        <v/>
      </c>
      <c r="I34" s="6" t="str">
        <f ca="1">IF($C34&lt;5,"",INDEX(Data_Concatenate_rng,MATCH(COLUMNS($E$10:I34) &amp; "/" &amp; $B34&amp;Sel_Office,Data_ID_rng,0)))</f>
        <v/>
      </c>
      <c r="J34" s="6" t="str">
        <f ca="1">IF($C34&lt;6,"",INDEX(Data_Concatenate_rng,MATCH(COLUMNS($E$10:J34) &amp; "/" &amp; $B34&amp;Sel_Office,Data_ID_rng,0)))</f>
        <v/>
      </c>
      <c r="K34" s="6" t="str">
        <f ca="1">IF($C34&lt;7,"",INDEX(Data_Concatenate_rng,MATCH(COLUMNS($E$10:K34) &amp; "/" &amp; $B34&amp;Sel_Office,Data_ID_rng,0)))</f>
        <v/>
      </c>
    </row>
    <row r="35" spans="1:11" ht="15" customHeight="1">
      <c r="A35" s="6">
        <v>26</v>
      </c>
      <c r="B35" s="7">
        <f>(ROWS(B$10:B35))-$B$3+$B$2</f>
        <v>44217</v>
      </c>
      <c r="C35" s="6">
        <f t="shared" ca="1" si="0"/>
        <v>0</v>
      </c>
      <c r="D35" s="8" t="str">
        <f t="shared" ca="1" si="1"/>
        <v/>
      </c>
      <c r="E35" s="6" t="str">
        <f ca="1">IF($C35&lt;1,"",INDEX(Data_Concatenate_rng,MATCH(COLUMNS($E$10:E35) &amp; "/" &amp; $B35&amp;Sel_Office,Data_ID_rng,0)))</f>
        <v/>
      </c>
      <c r="F35" s="6" t="str">
        <f ca="1">IF($C35&lt;2,"",INDEX(Data_Concatenate_rng,MATCH(COLUMNS($E$10:F35) &amp; "/" &amp; $B35&amp;Sel_Office,Data_ID_rng,0)))</f>
        <v/>
      </c>
      <c r="G35" s="6" t="str">
        <f ca="1">IF($C35&lt;3,"",INDEX(Data_Concatenate_rng,MATCH(COLUMNS($E$10:G35) &amp; "/" &amp; $B35&amp;Sel_Office,Data_ID_rng,0)))</f>
        <v/>
      </c>
      <c r="H35" s="6" t="str">
        <f ca="1">IF($C35&lt;4,"",INDEX(Data_Concatenate_rng,MATCH(COLUMNS($E$10:H35) &amp; "/" &amp; $B35&amp;Sel_Office,Data_ID_rng,0)))</f>
        <v/>
      </c>
      <c r="I35" s="6" t="str">
        <f ca="1">IF($C35&lt;5,"",INDEX(Data_Concatenate_rng,MATCH(COLUMNS($E$10:I35) &amp; "/" &amp; $B35&amp;Sel_Office,Data_ID_rng,0)))</f>
        <v/>
      </c>
      <c r="J35" s="6" t="str">
        <f ca="1">IF($C35&lt;6,"",INDEX(Data_Concatenate_rng,MATCH(COLUMNS($E$10:J35) &amp; "/" &amp; $B35&amp;Sel_Office,Data_ID_rng,0)))</f>
        <v/>
      </c>
      <c r="K35" s="6" t="str">
        <f ca="1">IF($C35&lt;7,"",INDEX(Data_Concatenate_rng,MATCH(COLUMNS($E$10:K35) &amp; "/" &amp; $B35&amp;Sel_Office,Data_ID_rng,0)))</f>
        <v/>
      </c>
    </row>
    <row r="36" spans="1:11" ht="15" customHeight="1">
      <c r="A36" s="6">
        <v>27</v>
      </c>
      <c r="B36" s="7">
        <f>(ROWS(B$10:B36))-$B$3+$B$2</f>
        <v>44218</v>
      </c>
      <c r="C36" s="6">
        <f t="shared" ca="1" si="0"/>
        <v>0</v>
      </c>
      <c r="D36" s="8" t="str">
        <f t="shared" ca="1" si="1"/>
        <v/>
      </c>
      <c r="E36" s="6" t="str">
        <f ca="1">IF($C36&lt;1,"",INDEX(Data_Concatenate_rng,MATCH(COLUMNS($E$10:E36) &amp; "/" &amp; $B36&amp;Sel_Office,Data_ID_rng,0)))</f>
        <v/>
      </c>
      <c r="F36" s="6" t="str">
        <f ca="1">IF($C36&lt;2,"",INDEX(Data_Concatenate_rng,MATCH(COLUMNS($E$10:F36) &amp; "/" &amp; $B36&amp;Sel_Office,Data_ID_rng,0)))</f>
        <v/>
      </c>
      <c r="G36" s="6" t="str">
        <f ca="1">IF($C36&lt;3,"",INDEX(Data_Concatenate_rng,MATCH(COLUMNS($E$10:G36) &amp; "/" &amp; $B36&amp;Sel_Office,Data_ID_rng,0)))</f>
        <v/>
      </c>
      <c r="H36" s="6" t="str">
        <f ca="1">IF($C36&lt;4,"",INDEX(Data_Concatenate_rng,MATCH(COLUMNS($E$10:H36) &amp; "/" &amp; $B36&amp;Sel_Office,Data_ID_rng,0)))</f>
        <v/>
      </c>
      <c r="I36" s="6" t="str">
        <f ca="1">IF($C36&lt;5,"",INDEX(Data_Concatenate_rng,MATCH(COLUMNS($E$10:I36) &amp; "/" &amp; $B36&amp;Sel_Office,Data_ID_rng,0)))</f>
        <v/>
      </c>
      <c r="J36" s="6" t="str">
        <f ca="1">IF($C36&lt;6,"",INDEX(Data_Concatenate_rng,MATCH(COLUMNS($E$10:J36) &amp; "/" &amp; $B36&amp;Sel_Office,Data_ID_rng,0)))</f>
        <v/>
      </c>
      <c r="K36" s="6" t="str">
        <f ca="1">IF($C36&lt;7,"",INDEX(Data_Concatenate_rng,MATCH(COLUMNS($E$10:K36) &amp; "/" &amp; $B36&amp;Sel_Office,Data_ID_rng,0)))</f>
        <v/>
      </c>
    </row>
    <row r="37" spans="1:11" ht="15" customHeight="1">
      <c r="A37" s="6">
        <v>28</v>
      </c>
      <c r="B37" s="7">
        <f>(ROWS(B$10:B37))-$B$3+$B$2</f>
        <v>44219</v>
      </c>
      <c r="C37" s="6">
        <f t="shared" ca="1" si="0"/>
        <v>0</v>
      </c>
      <c r="D37" s="8" t="str">
        <f t="shared" ca="1" si="1"/>
        <v/>
      </c>
      <c r="E37" s="6" t="str">
        <f ca="1">IF($C37&lt;1,"",INDEX(Data_Concatenate_rng,MATCH(COLUMNS($E$10:E37) &amp; "/" &amp; $B37&amp;Sel_Office,Data_ID_rng,0)))</f>
        <v/>
      </c>
      <c r="F37" s="6" t="str">
        <f ca="1">IF($C37&lt;2,"",INDEX(Data_Concatenate_rng,MATCH(COLUMNS($E$10:F37) &amp; "/" &amp; $B37&amp;Sel_Office,Data_ID_rng,0)))</f>
        <v/>
      </c>
      <c r="G37" s="6" t="str">
        <f ca="1">IF($C37&lt;3,"",INDEX(Data_Concatenate_rng,MATCH(COLUMNS($E$10:G37) &amp; "/" &amp; $B37&amp;Sel_Office,Data_ID_rng,0)))</f>
        <v/>
      </c>
      <c r="H37" s="6" t="str">
        <f ca="1">IF($C37&lt;4,"",INDEX(Data_Concatenate_rng,MATCH(COLUMNS($E$10:H37) &amp; "/" &amp; $B37&amp;Sel_Office,Data_ID_rng,0)))</f>
        <v/>
      </c>
      <c r="I37" s="6" t="str">
        <f ca="1">IF($C37&lt;5,"",INDEX(Data_Concatenate_rng,MATCH(COLUMNS($E$10:I37) &amp; "/" &amp; $B37&amp;Sel_Office,Data_ID_rng,0)))</f>
        <v/>
      </c>
      <c r="J37" s="6" t="str">
        <f ca="1">IF($C37&lt;6,"",INDEX(Data_Concatenate_rng,MATCH(COLUMNS($E$10:J37) &amp; "/" &amp; $B37&amp;Sel_Office,Data_ID_rng,0)))</f>
        <v/>
      </c>
      <c r="K37" s="6" t="str">
        <f ca="1">IF($C37&lt;7,"",INDEX(Data_Concatenate_rng,MATCH(COLUMNS($E$10:K37) &amp; "/" &amp; $B37&amp;Sel_Office,Data_ID_rng,0)))</f>
        <v/>
      </c>
    </row>
    <row r="38" spans="1:11" ht="15" customHeight="1">
      <c r="A38" s="6">
        <v>29</v>
      </c>
      <c r="B38" s="7">
        <f>(ROWS(B$10:B38))-$B$3+$B$2</f>
        <v>44220</v>
      </c>
      <c r="C38" s="6">
        <f t="shared" ca="1" si="0"/>
        <v>0</v>
      </c>
      <c r="D38" s="8" t="str">
        <f t="shared" ca="1" si="1"/>
        <v/>
      </c>
      <c r="E38" s="6" t="str">
        <f ca="1">IF($C38&lt;1,"",INDEX(Data_Concatenate_rng,MATCH(COLUMNS($E$10:E38) &amp; "/" &amp; $B38&amp;Sel_Office,Data_ID_rng,0)))</f>
        <v/>
      </c>
      <c r="F38" s="6" t="str">
        <f ca="1">IF($C38&lt;2,"",INDEX(Data_Concatenate_rng,MATCH(COLUMNS($E$10:F38) &amp; "/" &amp; $B38&amp;Sel_Office,Data_ID_rng,0)))</f>
        <v/>
      </c>
      <c r="G38" s="6" t="str">
        <f ca="1">IF($C38&lt;3,"",INDEX(Data_Concatenate_rng,MATCH(COLUMNS($E$10:G38) &amp; "/" &amp; $B38&amp;Sel_Office,Data_ID_rng,0)))</f>
        <v/>
      </c>
      <c r="H38" s="6" t="str">
        <f ca="1">IF($C38&lt;4,"",INDEX(Data_Concatenate_rng,MATCH(COLUMNS($E$10:H38) &amp; "/" &amp; $B38&amp;Sel_Office,Data_ID_rng,0)))</f>
        <v/>
      </c>
      <c r="I38" s="6" t="str">
        <f ca="1">IF($C38&lt;5,"",INDEX(Data_Concatenate_rng,MATCH(COLUMNS($E$10:I38) &amp; "/" &amp; $B38&amp;Sel_Office,Data_ID_rng,0)))</f>
        <v/>
      </c>
      <c r="J38" s="6" t="str">
        <f ca="1">IF($C38&lt;6,"",INDEX(Data_Concatenate_rng,MATCH(COLUMNS($E$10:J38) &amp; "/" &amp; $B38&amp;Sel_Office,Data_ID_rng,0)))</f>
        <v/>
      </c>
      <c r="K38" s="6" t="str">
        <f ca="1">IF($C38&lt;7,"",INDEX(Data_Concatenate_rng,MATCH(COLUMNS($E$10:K38) &amp; "/" &amp; $B38&amp;Sel_Office,Data_ID_rng,0)))</f>
        <v/>
      </c>
    </row>
    <row r="39" spans="1:11" ht="15" customHeight="1">
      <c r="A39" s="6">
        <v>30</v>
      </c>
      <c r="B39" s="7">
        <f>(ROWS(B$10:B39))-$B$3+$B$2</f>
        <v>44221</v>
      </c>
      <c r="C39" s="6">
        <f t="shared" ca="1" si="0"/>
        <v>0</v>
      </c>
      <c r="D39" s="8" t="str">
        <f t="shared" ca="1" si="1"/>
        <v/>
      </c>
      <c r="E39" s="6" t="str">
        <f ca="1">IF($C39&lt;1,"",INDEX(Data_Concatenate_rng,MATCH(COLUMNS($E$10:E39) &amp; "/" &amp; $B39&amp;Sel_Office,Data_ID_rng,0)))</f>
        <v/>
      </c>
      <c r="F39" s="6" t="str">
        <f ca="1">IF($C39&lt;2,"",INDEX(Data_Concatenate_rng,MATCH(COLUMNS($E$10:F39) &amp; "/" &amp; $B39&amp;Sel_Office,Data_ID_rng,0)))</f>
        <v/>
      </c>
      <c r="G39" s="6" t="str">
        <f ca="1">IF($C39&lt;3,"",INDEX(Data_Concatenate_rng,MATCH(COLUMNS($E$10:G39) &amp; "/" &amp; $B39&amp;Sel_Office,Data_ID_rng,0)))</f>
        <v/>
      </c>
      <c r="H39" s="6" t="str">
        <f ca="1">IF($C39&lt;4,"",INDEX(Data_Concatenate_rng,MATCH(COLUMNS($E$10:H39) &amp; "/" &amp; $B39&amp;Sel_Office,Data_ID_rng,0)))</f>
        <v/>
      </c>
      <c r="I39" s="6" t="str">
        <f ca="1">IF($C39&lt;5,"",INDEX(Data_Concatenate_rng,MATCH(COLUMNS($E$10:I39) &amp; "/" &amp; $B39&amp;Sel_Office,Data_ID_rng,0)))</f>
        <v/>
      </c>
      <c r="J39" s="6" t="str">
        <f ca="1">IF($C39&lt;6,"",INDEX(Data_Concatenate_rng,MATCH(COLUMNS($E$10:J39) &amp; "/" &amp; $B39&amp;Sel_Office,Data_ID_rng,0)))</f>
        <v/>
      </c>
      <c r="K39" s="6" t="str">
        <f ca="1">IF($C39&lt;7,"",INDEX(Data_Concatenate_rng,MATCH(COLUMNS($E$10:K39) &amp; "/" &amp; $B39&amp;Sel_Office,Data_ID_rng,0)))</f>
        <v/>
      </c>
    </row>
    <row r="40" spans="1:11" ht="15" customHeight="1">
      <c r="A40" s="6">
        <v>31</v>
      </c>
      <c r="B40" s="7">
        <f>(ROWS(B$10:B40))-$B$3+$B$2</f>
        <v>44222</v>
      </c>
      <c r="C40" s="6">
        <f t="shared" ca="1" si="0"/>
        <v>0</v>
      </c>
      <c r="D40" s="8" t="str">
        <f t="shared" ca="1" si="1"/>
        <v/>
      </c>
      <c r="E40" s="6" t="str">
        <f ca="1">IF($C40&lt;1,"",INDEX(Data_Concatenate_rng,MATCH(COLUMNS($E$10:E40) &amp; "/" &amp; $B40&amp;Sel_Office,Data_ID_rng,0)))</f>
        <v/>
      </c>
      <c r="F40" s="6" t="str">
        <f ca="1">IF($C40&lt;2,"",INDEX(Data_Concatenate_rng,MATCH(COLUMNS($E$10:F40) &amp; "/" &amp; $B40&amp;Sel_Office,Data_ID_rng,0)))</f>
        <v/>
      </c>
      <c r="G40" s="6" t="str">
        <f ca="1">IF($C40&lt;3,"",INDEX(Data_Concatenate_rng,MATCH(COLUMNS($E$10:G40) &amp; "/" &amp; $B40&amp;Sel_Office,Data_ID_rng,0)))</f>
        <v/>
      </c>
      <c r="H40" s="6" t="str">
        <f ca="1">IF($C40&lt;4,"",INDEX(Data_Concatenate_rng,MATCH(COLUMNS($E$10:H40) &amp; "/" &amp; $B40&amp;Sel_Office,Data_ID_rng,0)))</f>
        <v/>
      </c>
      <c r="I40" s="6" t="str">
        <f ca="1">IF($C40&lt;5,"",INDEX(Data_Concatenate_rng,MATCH(COLUMNS($E$10:I40) &amp; "/" &amp; $B40&amp;Sel_Office,Data_ID_rng,0)))</f>
        <v/>
      </c>
      <c r="J40" s="6" t="str">
        <f ca="1">IF($C40&lt;6,"",INDEX(Data_Concatenate_rng,MATCH(COLUMNS($E$10:J40) &amp; "/" &amp; $B40&amp;Sel_Office,Data_ID_rng,0)))</f>
        <v/>
      </c>
      <c r="K40" s="6" t="str">
        <f ca="1">IF($C40&lt;7,"",INDEX(Data_Concatenate_rng,MATCH(COLUMNS($E$10:K40) &amp; "/" &amp; $B40&amp;Sel_Office,Data_ID_rng,0)))</f>
        <v/>
      </c>
    </row>
    <row r="41" spans="1:11" ht="15" customHeight="1">
      <c r="A41" s="6">
        <v>32</v>
      </c>
      <c r="B41" s="7">
        <f>(ROWS(B$10:B41))-$B$3+$B$2</f>
        <v>44223</v>
      </c>
      <c r="C41" s="6">
        <f t="shared" ca="1" si="0"/>
        <v>0</v>
      </c>
      <c r="D41" s="8" t="str">
        <f t="shared" ca="1" si="1"/>
        <v/>
      </c>
      <c r="E41" s="6" t="str">
        <f ca="1">IF($C41&lt;1,"",INDEX(Data_Concatenate_rng,MATCH(COLUMNS($E$10:E41) &amp; "/" &amp; $B41&amp;Sel_Office,Data_ID_rng,0)))</f>
        <v/>
      </c>
      <c r="F41" s="6" t="str">
        <f ca="1">IF($C41&lt;2,"",INDEX(Data_Concatenate_rng,MATCH(COLUMNS($E$10:F41) &amp; "/" &amp; $B41&amp;Sel_Office,Data_ID_rng,0)))</f>
        <v/>
      </c>
      <c r="G41" s="6" t="str">
        <f ca="1">IF($C41&lt;3,"",INDEX(Data_Concatenate_rng,MATCH(COLUMNS($E$10:G41) &amp; "/" &amp; $B41&amp;Sel_Office,Data_ID_rng,0)))</f>
        <v/>
      </c>
      <c r="H41" s="6" t="str">
        <f ca="1">IF($C41&lt;4,"",INDEX(Data_Concatenate_rng,MATCH(COLUMNS($E$10:H41) &amp; "/" &amp; $B41&amp;Sel_Office,Data_ID_rng,0)))</f>
        <v/>
      </c>
      <c r="I41" s="6" t="str">
        <f ca="1">IF($C41&lt;5,"",INDEX(Data_Concatenate_rng,MATCH(COLUMNS($E$10:I41) &amp; "/" &amp; $B41&amp;Sel_Office,Data_ID_rng,0)))</f>
        <v/>
      </c>
      <c r="J41" s="6" t="str">
        <f ca="1">IF($C41&lt;6,"",INDEX(Data_Concatenate_rng,MATCH(COLUMNS($E$10:J41) &amp; "/" &amp; $B41&amp;Sel_Office,Data_ID_rng,0)))</f>
        <v/>
      </c>
      <c r="K41" s="6" t="str">
        <f ca="1">IF($C41&lt;7,"",INDEX(Data_Concatenate_rng,MATCH(COLUMNS($E$10:K41) &amp; "/" &amp; $B41&amp;Sel_Office,Data_ID_rng,0)))</f>
        <v/>
      </c>
    </row>
    <row r="42" spans="1:11" ht="15" customHeight="1">
      <c r="A42" s="6">
        <v>33</v>
      </c>
      <c r="B42" s="7">
        <f>(ROWS(B$10:B42))-$B$3+$B$2</f>
        <v>44224</v>
      </c>
      <c r="C42" s="6">
        <f t="shared" ca="1" si="0"/>
        <v>0</v>
      </c>
      <c r="D42" s="8" t="str">
        <f t="shared" ca="1" si="1"/>
        <v/>
      </c>
      <c r="E42" s="6" t="str">
        <f ca="1">IF($C42&lt;1,"",INDEX(Data_Concatenate_rng,MATCH(COLUMNS($E$10:E42) &amp; "/" &amp; $B42&amp;Sel_Office,Data_ID_rng,0)))</f>
        <v/>
      </c>
      <c r="F42" s="6" t="str">
        <f ca="1">IF($C42&lt;2,"",INDEX(Data_Concatenate_rng,MATCH(COLUMNS($E$10:F42) &amp; "/" &amp; $B42&amp;Sel_Office,Data_ID_rng,0)))</f>
        <v/>
      </c>
      <c r="G42" s="6" t="str">
        <f ca="1">IF($C42&lt;3,"",INDEX(Data_Concatenate_rng,MATCH(COLUMNS($E$10:G42) &amp; "/" &amp; $B42&amp;Sel_Office,Data_ID_rng,0)))</f>
        <v/>
      </c>
      <c r="H42" s="6" t="str">
        <f ca="1">IF($C42&lt;4,"",INDEX(Data_Concatenate_rng,MATCH(COLUMNS($E$10:H42) &amp; "/" &amp; $B42&amp;Sel_Office,Data_ID_rng,0)))</f>
        <v/>
      </c>
      <c r="I42" s="6" t="str">
        <f ca="1">IF($C42&lt;5,"",INDEX(Data_Concatenate_rng,MATCH(COLUMNS($E$10:I42) &amp; "/" &amp; $B42&amp;Sel_Office,Data_ID_rng,0)))</f>
        <v/>
      </c>
      <c r="J42" s="6" t="str">
        <f ca="1">IF($C42&lt;6,"",INDEX(Data_Concatenate_rng,MATCH(COLUMNS($E$10:J42) &amp; "/" &amp; $B42&amp;Sel_Office,Data_ID_rng,0)))</f>
        <v/>
      </c>
      <c r="K42" s="6" t="str">
        <f ca="1">IF($C42&lt;7,"",INDEX(Data_Concatenate_rng,MATCH(COLUMNS($E$10:K42) &amp; "/" &amp; $B42&amp;Sel_Office,Data_ID_rng,0)))</f>
        <v/>
      </c>
    </row>
    <row r="43" spans="1:11" ht="15" customHeight="1">
      <c r="A43" s="6">
        <v>34</v>
      </c>
      <c r="B43" s="7">
        <f>(ROWS(B$10:B43))-$B$3+$B$2</f>
        <v>44225</v>
      </c>
      <c r="C43" s="6">
        <f t="shared" ca="1" si="0"/>
        <v>0</v>
      </c>
      <c r="D43" s="8" t="str">
        <f t="shared" ca="1" si="1"/>
        <v/>
      </c>
      <c r="E43" s="6" t="str">
        <f ca="1">IF($C43&lt;1,"",INDEX(Data_Concatenate_rng,MATCH(COLUMNS($E$10:E43) &amp; "/" &amp; $B43&amp;Sel_Office,Data_ID_rng,0)))</f>
        <v/>
      </c>
      <c r="F43" s="6" t="str">
        <f ca="1">IF($C43&lt;2,"",INDEX(Data_Concatenate_rng,MATCH(COLUMNS($E$10:F43) &amp; "/" &amp; $B43&amp;Sel_Office,Data_ID_rng,0)))</f>
        <v/>
      </c>
      <c r="G43" s="6" t="str">
        <f ca="1">IF($C43&lt;3,"",INDEX(Data_Concatenate_rng,MATCH(COLUMNS($E$10:G43) &amp; "/" &amp; $B43&amp;Sel_Office,Data_ID_rng,0)))</f>
        <v/>
      </c>
      <c r="H43" s="6" t="str">
        <f ca="1">IF($C43&lt;4,"",INDEX(Data_Concatenate_rng,MATCH(COLUMNS($E$10:H43) &amp; "/" &amp; $B43&amp;Sel_Office,Data_ID_rng,0)))</f>
        <v/>
      </c>
      <c r="I43" s="6" t="str">
        <f ca="1">IF($C43&lt;5,"",INDEX(Data_Concatenate_rng,MATCH(COLUMNS($E$10:I43) &amp; "/" &amp; $B43&amp;Sel_Office,Data_ID_rng,0)))</f>
        <v/>
      </c>
      <c r="J43" s="6" t="str">
        <f ca="1">IF($C43&lt;6,"",INDEX(Data_Concatenate_rng,MATCH(COLUMNS($E$10:J43) &amp; "/" &amp; $B43&amp;Sel_Office,Data_ID_rng,0)))</f>
        <v/>
      </c>
      <c r="K43" s="6" t="str">
        <f ca="1">IF($C43&lt;7,"",INDEX(Data_Concatenate_rng,MATCH(COLUMNS($E$10:K43) &amp; "/" &amp; $B43&amp;Sel_Office,Data_ID_rng,0)))</f>
        <v/>
      </c>
    </row>
    <row r="44" spans="1:11" ht="15" customHeight="1">
      <c r="A44" s="6">
        <v>35</v>
      </c>
      <c r="B44" s="7">
        <f>(ROWS(B$10:B44))-$B$3+$B$2</f>
        <v>44226</v>
      </c>
      <c r="C44" s="6">
        <f t="shared" ca="1" si="0"/>
        <v>0</v>
      </c>
      <c r="D44" s="8" t="str">
        <f t="shared" ca="1" si="1"/>
        <v/>
      </c>
      <c r="E44" s="6" t="str">
        <f ca="1">IF($C44&lt;1,"",INDEX(Data_Concatenate_rng,MATCH(COLUMNS($E$10:E44) &amp; "/" &amp; $B44&amp;Sel_Office,Data_ID_rng,0)))</f>
        <v/>
      </c>
      <c r="F44" s="6" t="str">
        <f ca="1">IF($C44&lt;2,"",INDEX(Data_Concatenate_rng,MATCH(COLUMNS($E$10:F44) &amp; "/" &amp; $B44&amp;Sel_Office,Data_ID_rng,0)))</f>
        <v/>
      </c>
      <c r="G44" s="6" t="str">
        <f ca="1">IF($C44&lt;3,"",INDEX(Data_Concatenate_rng,MATCH(COLUMNS($E$10:G44) &amp; "/" &amp; $B44&amp;Sel_Office,Data_ID_rng,0)))</f>
        <v/>
      </c>
      <c r="H44" s="6" t="str">
        <f ca="1">IF($C44&lt;4,"",INDEX(Data_Concatenate_rng,MATCH(COLUMNS($E$10:H44) &amp; "/" &amp; $B44&amp;Sel_Office,Data_ID_rng,0)))</f>
        <v/>
      </c>
      <c r="I44" s="6" t="str">
        <f ca="1">IF($C44&lt;5,"",INDEX(Data_Concatenate_rng,MATCH(COLUMNS($E$10:I44) &amp; "/" &amp; $B44&amp;Sel_Office,Data_ID_rng,0)))</f>
        <v/>
      </c>
      <c r="J44" s="6" t="str">
        <f ca="1">IF($C44&lt;6,"",INDEX(Data_Concatenate_rng,MATCH(COLUMNS($E$10:J44) &amp; "/" &amp; $B44&amp;Sel_Office,Data_ID_rng,0)))</f>
        <v/>
      </c>
      <c r="K44" s="6" t="str">
        <f ca="1">IF($C44&lt;7,"",INDEX(Data_Concatenate_rng,MATCH(COLUMNS($E$10:K44) &amp; "/" &amp; $B44&amp;Sel_Office,Data_ID_rng,0)))</f>
        <v/>
      </c>
    </row>
    <row r="45" spans="1:11" ht="15" customHeight="1">
      <c r="A45" s="6">
        <v>36</v>
      </c>
      <c r="B45" s="7">
        <f>(ROWS(B$10:B45))-$B$3+$B$2</f>
        <v>44227</v>
      </c>
      <c r="C45" s="6">
        <f t="shared" ca="1" si="0"/>
        <v>0</v>
      </c>
      <c r="D45" s="8" t="str">
        <f t="shared" ca="1" si="1"/>
        <v/>
      </c>
      <c r="E45" s="6" t="str">
        <f ca="1">IF($C45&lt;1,"",INDEX(Data_Concatenate_rng,MATCH(COLUMNS($E$10:E45) &amp; "/" &amp; $B45&amp;Sel_Office,Data_ID_rng,0)))</f>
        <v/>
      </c>
      <c r="F45" s="6" t="str">
        <f ca="1">IF($C45&lt;2,"",INDEX(Data_Concatenate_rng,MATCH(COLUMNS($E$10:F45) &amp; "/" &amp; $B45&amp;Sel_Office,Data_ID_rng,0)))</f>
        <v/>
      </c>
      <c r="G45" s="6" t="str">
        <f ca="1">IF($C45&lt;3,"",INDEX(Data_Concatenate_rng,MATCH(COLUMNS($E$10:G45) &amp; "/" &amp; $B45&amp;Sel_Office,Data_ID_rng,0)))</f>
        <v/>
      </c>
      <c r="H45" s="6" t="str">
        <f ca="1">IF($C45&lt;4,"",INDEX(Data_Concatenate_rng,MATCH(COLUMNS($E$10:H45) &amp; "/" &amp; $B45&amp;Sel_Office,Data_ID_rng,0)))</f>
        <v/>
      </c>
      <c r="I45" s="6" t="str">
        <f ca="1">IF($C45&lt;5,"",INDEX(Data_Concatenate_rng,MATCH(COLUMNS($E$10:I45) &amp; "/" &amp; $B45&amp;Sel_Office,Data_ID_rng,0)))</f>
        <v/>
      </c>
      <c r="J45" s="6" t="str">
        <f ca="1">IF($C45&lt;6,"",INDEX(Data_Concatenate_rng,MATCH(COLUMNS($E$10:J45) &amp; "/" &amp; $B45&amp;Sel_Office,Data_ID_rng,0)))</f>
        <v/>
      </c>
      <c r="K45" s="6" t="str">
        <f ca="1">IF($C45&lt;7,"",INDEX(Data_Concatenate_rng,MATCH(COLUMNS($E$10:K45) &amp; "/" &amp; $B45&amp;Sel_Office,Data_ID_rng,0)))</f>
        <v/>
      </c>
    </row>
    <row r="46" spans="1:11" ht="15" customHeight="1">
      <c r="A46" s="6">
        <v>37</v>
      </c>
      <c r="B46" s="7">
        <f>(ROWS(B$10:B46))-$B$3+$B$2</f>
        <v>44228</v>
      </c>
      <c r="C46" s="6">
        <f t="shared" ca="1" si="0"/>
        <v>0</v>
      </c>
      <c r="D46" s="8" t="str">
        <f t="shared" ca="1" si="1"/>
        <v/>
      </c>
      <c r="E46" s="6" t="str">
        <f ca="1">IF($C46&lt;1,"",INDEX(Data_Concatenate_rng,MATCH(COLUMNS($E$10:E46) &amp; "/" &amp; $B46&amp;Sel_Office,Data_ID_rng,0)))</f>
        <v/>
      </c>
      <c r="F46" s="6" t="str">
        <f ca="1">IF($C46&lt;2,"",INDEX(Data_Concatenate_rng,MATCH(COLUMNS($E$10:F46) &amp; "/" &amp; $B46&amp;Sel_Office,Data_ID_rng,0)))</f>
        <v/>
      </c>
      <c r="G46" s="6" t="str">
        <f ca="1">IF($C46&lt;3,"",INDEX(Data_Concatenate_rng,MATCH(COLUMNS($E$10:G46) &amp; "/" &amp; $B46&amp;Sel_Office,Data_ID_rng,0)))</f>
        <v/>
      </c>
      <c r="H46" s="6" t="str">
        <f ca="1">IF($C46&lt;4,"",INDEX(Data_Concatenate_rng,MATCH(COLUMNS($E$10:H46) &amp; "/" &amp; $B46&amp;Sel_Office,Data_ID_rng,0)))</f>
        <v/>
      </c>
      <c r="I46" s="6" t="str">
        <f ca="1">IF($C46&lt;5,"",INDEX(Data_Concatenate_rng,MATCH(COLUMNS($E$10:I46) &amp; "/" &amp; $B46&amp;Sel_Office,Data_ID_rng,0)))</f>
        <v/>
      </c>
      <c r="J46" s="6" t="str">
        <f ca="1">IF($C46&lt;6,"",INDEX(Data_Concatenate_rng,MATCH(COLUMNS($E$10:J46) &amp; "/" &amp; $B46&amp;Sel_Office,Data_ID_rng,0)))</f>
        <v/>
      </c>
      <c r="K46" s="6" t="str">
        <f ca="1">IF($C46&lt;7,"",INDEX(Data_Concatenate_rng,MATCH(COLUMNS($E$10:K46) &amp; "/" &amp; $B46&amp;Sel_Office,Data_ID_rng,0)))</f>
        <v/>
      </c>
    </row>
    <row r="47" spans="1:11" ht="15" customHeight="1">
      <c r="A47" s="6">
        <v>38</v>
      </c>
      <c r="B47" s="7">
        <f>(ROWS(B$10:B47))-$B$3+$B$2</f>
        <v>44229</v>
      </c>
      <c r="C47" s="6">
        <f t="shared" ca="1" si="0"/>
        <v>0</v>
      </c>
      <c r="D47" s="8" t="str">
        <f t="shared" ca="1" si="1"/>
        <v/>
      </c>
      <c r="E47" s="6" t="str">
        <f ca="1">IF($C47&lt;1,"",INDEX(Data_Concatenate_rng,MATCH(COLUMNS($E$10:E47) &amp; "/" &amp; $B47&amp;Sel_Office,Data_ID_rng,0)))</f>
        <v/>
      </c>
      <c r="F47" s="6" t="str">
        <f ca="1">IF($C47&lt;2,"",INDEX(Data_Concatenate_rng,MATCH(COLUMNS($E$10:F47) &amp; "/" &amp; $B47&amp;Sel_Office,Data_ID_rng,0)))</f>
        <v/>
      </c>
      <c r="G47" s="6" t="str">
        <f ca="1">IF($C47&lt;3,"",INDEX(Data_Concatenate_rng,MATCH(COLUMNS($E$10:G47) &amp; "/" &amp; $B47&amp;Sel_Office,Data_ID_rng,0)))</f>
        <v/>
      </c>
      <c r="H47" s="6" t="str">
        <f ca="1">IF($C47&lt;4,"",INDEX(Data_Concatenate_rng,MATCH(COLUMNS($E$10:H47) &amp; "/" &amp; $B47&amp;Sel_Office,Data_ID_rng,0)))</f>
        <v/>
      </c>
      <c r="I47" s="6" t="str">
        <f ca="1">IF($C47&lt;5,"",INDEX(Data_Concatenate_rng,MATCH(COLUMNS($E$10:I47) &amp; "/" &amp; $B47&amp;Sel_Office,Data_ID_rng,0)))</f>
        <v/>
      </c>
      <c r="J47" s="6" t="str">
        <f ca="1">IF($C47&lt;6,"",INDEX(Data_Concatenate_rng,MATCH(COLUMNS($E$10:J47) &amp; "/" &amp; $B47&amp;Sel_Office,Data_ID_rng,0)))</f>
        <v/>
      </c>
      <c r="K47" s="6" t="str">
        <f ca="1">IF($C47&lt;7,"",INDEX(Data_Concatenate_rng,MATCH(COLUMNS($E$10:K47) &amp; "/" &amp; $B47&amp;Sel_Office,Data_ID_rng,0)))</f>
        <v/>
      </c>
    </row>
    <row r="48" spans="1:11" ht="15" customHeight="1">
      <c r="A48" s="6">
        <v>39</v>
      </c>
      <c r="B48" s="7">
        <f>(ROWS(B$10:B48))-$B$3+$B$2</f>
        <v>44230</v>
      </c>
      <c r="C48" s="6">
        <f t="shared" ca="1" si="0"/>
        <v>0</v>
      </c>
      <c r="D48" s="8" t="str">
        <f t="shared" ca="1" si="1"/>
        <v/>
      </c>
      <c r="E48" s="6" t="str">
        <f ca="1">IF($C48&lt;1,"",INDEX(Data_Concatenate_rng,MATCH(COLUMNS($E$10:E48) &amp; "/" &amp; $B48&amp;Sel_Office,Data_ID_rng,0)))</f>
        <v/>
      </c>
      <c r="F48" s="6" t="str">
        <f ca="1">IF($C48&lt;2,"",INDEX(Data_Concatenate_rng,MATCH(COLUMNS($E$10:F48) &amp; "/" &amp; $B48&amp;Sel_Office,Data_ID_rng,0)))</f>
        <v/>
      </c>
      <c r="G48" s="6" t="str">
        <f ca="1">IF($C48&lt;3,"",INDEX(Data_Concatenate_rng,MATCH(COLUMNS($E$10:G48) &amp; "/" &amp; $B48&amp;Sel_Office,Data_ID_rng,0)))</f>
        <v/>
      </c>
      <c r="H48" s="6" t="str">
        <f ca="1">IF($C48&lt;4,"",INDEX(Data_Concatenate_rng,MATCH(COLUMNS($E$10:H48) &amp; "/" &amp; $B48&amp;Sel_Office,Data_ID_rng,0)))</f>
        <v/>
      </c>
      <c r="I48" s="6" t="str">
        <f ca="1">IF($C48&lt;5,"",INDEX(Data_Concatenate_rng,MATCH(COLUMNS($E$10:I48) &amp; "/" &amp; $B48&amp;Sel_Office,Data_ID_rng,0)))</f>
        <v/>
      </c>
      <c r="J48" s="6" t="str">
        <f ca="1">IF($C48&lt;6,"",INDEX(Data_Concatenate_rng,MATCH(COLUMNS($E$10:J48) &amp; "/" &amp; $B48&amp;Sel_Office,Data_ID_rng,0)))</f>
        <v/>
      </c>
      <c r="K48" s="6" t="str">
        <f ca="1">IF($C48&lt;7,"",INDEX(Data_Concatenate_rng,MATCH(COLUMNS($E$10:K48) &amp; "/" &amp; $B48&amp;Sel_Office,Data_ID_rng,0)))</f>
        <v/>
      </c>
    </row>
    <row r="49" spans="1:11" ht="15" customHeight="1">
      <c r="A49" s="6">
        <v>40</v>
      </c>
      <c r="B49" s="7">
        <f>(ROWS(B$10:B49))-$B$3+$B$2</f>
        <v>44231</v>
      </c>
      <c r="C49" s="6">
        <f t="shared" ca="1" si="0"/>
        <v>0</v>
      </c>
      <c r="D49" s="8" t="str">
        <f t="shared" ca="1" si="1"/>
        <v/>
      </c>
      <c r="E49" s="6" t="str">
        <f ca="1">IF($C49&lt;1,"",INDEX(Data_Concatenate_rng,MATCH(COLUMNS($E$10:E49) &amp; "/" &amp; $B49&amp;Sel_Office,Data_ID_rng,0)))</f>
        <v/>
      </c>
      <c r="F49" s="6" t="str">
        <f ca="1">IF($C49&lt;2,"",INDEX(Data_Concatenate_rng,MATCH(COLUMNS($E$10:F49) &amp; "/" &amp; $B49&amp;Sel_Office,Data_ID_rng,0)))</f>
        <v/>
      </c>
      <c r="G49" s="6" t="str">
        <f ca="1">IF($C49&lt;3,"",INDEX(Data_Concatenate_rng,MATCH(COLUMNS($E$10:G49) &amp; "/" &amp; $B49&amp;Sel_Office,Data_ID_rng,0)))</f>
        <v/>
      </c>
      <c r="H49" s="6" t="str">
        <f ca="1">IF($C49&lt;4,"",INDEX(Data_Concatenate_rng,MATCH(COLUMNS($E$10:H49) &amp; "/" &amp; $B49&amp;Sel_Office,Data_ID_rng,0)))</f>
        <v/>
      </c>
      <c r="I49" s="6" t="str">
        <f ca="1">IF($C49&lt;5,"",INDEX(Data_Concatenate_rng,MATCH(COLUMNS($E$10:I49) &amp; "/" &amp; $B49&amp;Sel_Office,Data_ID_rng,0)))</f>
        <v/>
      </c>
      <c r="J49" s="6" t="str">
        <f ca="1">IF($C49&lt;6,"",INDEX(Data_Concatenate_rng,MATCH(COLUMNS($E$10:J49) &amp; "/" &amp; $B49&amp;Sel_Office,Data_ID_rng,0)))</f>
        <v/>
      </c>
      <c r="K49" s="6" t="str">
        <f ca="1">IF($C49&lt;7,"",INDEX(Data_Concatenate_rng,MATCH(COLUMNS($E$10:K49) &amp; "/" &amp; $B49&amp;Sel_Office,Data_ID_rng,0)))</f>
        <v/>
      </c>
    </row>
    <row r="50" spans="1:11" ht="15" customHeight="1">
      <c r="A50" s="6">
        <v>41</v>
      </c>
      <c r="B50" s="7">
        <f>(ROWS(B$10:B50))-$B$3+$B$2</f>
        <v>44232</v>
      </c>
      <c r="C50" s="6">
        <f t="shared" ca="1" si="0"/>
        <v>0</v>
      </c>
      <c r="D50" s="8" t="str">
        <f t="shared" ca="1" si="1"/>
        <v/>
      </c>
      <c r="E50" s="6" t="str">
        <f ca="1">IF($C50&lt;1,"",INDEX(Data_Concatenate_rng,MATCH(COLUMNS($E$10:E50) &amp; "/" &amp; $B50&amp;Sel_Office,Data_ID_rng,0)))</f>
        <v/>
      </c>
      <c r="F50" s="6" t="str">
        <f ca="1">IF($C50&lt;2,"",INDEX(Data_Concatenate_rng,MATCH(COLUMNS($E$10:F50) &amp; "/" &amp; $B50&amp;Sel_Office,Data_ID_rng,0)))</f>
        <v/>
      </c>
      <c r="G50" s="6" t="str">
        <f ca="1">IF($C50&lt;3,"",INDEX(Data_Concatenate_rng,MATCH(COLUMNS($E$10:G50) &amp; "/" &amp; $B50&amp;Sel_Office,Data_ID_rng,0)))</f>
        <v/>
      </c>
      <c r="H50" s="6" t="str">
        <f ca="1">IF($C50&lt;4,"",INDEX(Data_Concatenate_rng,MATCH(COLUMNS($E$10:H50) &amp; "/" &amp; $B50&amp;Sel_Office,Data_ID_rng,0)))</f>
        <v/>
      </c>
      <c r="I50" s="6" t="str">
        <f ca="1">IF($C50&lt;5,"",INDEX(Data_Concatenate_rng,MATCH(COLUMNS($E$10:I50) &amp; "/" &amp; $B50&amp;Sel_Office,Data_ID_rng,0)))</f>
        <v/>
      </c>
      <c r="J50" s="6" t="str">
        <f ca="1">IF($C50&lt;6,"",INDEX(Data_Concatenate_rng,MATCH(COLUMNS($E$10:J50) &amp; "/" &amp; $B50&amp;Sel_Office,Data_ID_rng,0)))</f>
        <v/>
      </c>
      <c r="K50" s="6" t="str">
        <f ca="1">IF($C50&lt;7,"",INDEX(Data_Concatenate_rng,MATCH(COLUMNS($E$10:K50) &amp; "/" &amp; $B50&amp;Sel_Office,Data_ID_rng,0)))</f>
        <v/>
      </c>
    </row>
    <row r="51" spans="1:11" ht="15" customHeight="1">
      <c r="A51" s="6">
        <v>42</v>
      </c>
      <c r="B51" s="7">
        <f>(ROWS(B$10:B51))-$B$3+$B$2</f>
        <v>44233</v>
      </c>
      <c r="C51" s="6">
        <f t="shared" ca="1" si="0"/>
        <v>0</v>
      </c>
      <c r="D51" s="8" t="str">
        <f t="shared" ca="1" si="1"/>
        <v/>
      </c>
      <c r="E51" s="6" t="str">
        <f ca="1">IF($C51&lt;1,"",INDEX(Data_Concatenate_rng,MATCH(COLUMNS($E$10:E51) &amp; "/" &amp; $B51&amp;Sel_Office,Data_ID_rng,0)))</f>
        <v/>
      </c>
      <c r="F51" s="6" t="str">
        <f ca="1">IF($C51&lt;2,"",INDEX(Data_Concatenate_rng,MATCH(COLUMNS($E$10:F51) &amp; "/" &amp; $B51&amp;Sel_Office,Data_ID_rng,0)))</f>
        <v/>
      </c>
      <c r="G51" s="6" t="str">
        <f ca="1">IF($C51&lt;3,"",INDEX(Data_Concatenate_rng,MATCH(COLUMNS($E$10:G51) &amp; "/" &amp; $B51&amp;Sel_Office,Data_ID_rng,0)))</f>
        <v/>
      </c>
      <c r="H51" s="6" t="str">
        <f ca="1">IF($C51&lt;4,"",INDEX(Data_Concatenate_rng,MATCH(COLUMNS($E$10:H51) &amp; "/" &amp; $B51&amp;Sel_Office,Data_ID_rng,0)))</f>
        <v/>
      </c>
      <c r="I51" s="6" t="str">
        <f ca="1">IF($C51&lt;5,"",INDEX(Data_Concatenate_rng,MATCH(COLUMNS($E$10:I51) &amp; "/" &amp; $B51&amp;Sel_Office,Data_ID_rng,0)))</f>
        <v/>
      </c>
      <c r="J51" s="6" t="str">
        <f ca="1">IF($C51&lt;6,"",INDEX(Data_Concatenate_rng,MATCH(COLUMNS($E$10:J51) &amp; "/" &amp; $B51&amp;Sel_Office,Data_ID_rng,0)))</f>
        <v/>
      </c>
      <c r="K51" s="6" t="str">
        <f ca="1">IF($C51&lt;7,"",INDEX(Data_Concatenate_rng,MATCH(COLUMNS($E$10:K51) &amp; "/" &amp; $B51&amp;Sel_Office,Data_ID_rng,0)))</f>
        <v/>
      </c>
    </row>
    <row r="56" spans="1:11" ht="28.9">
      <c r="D56" s="15" t="s">
        <v>382</v>
      </c>
      <c r="F56">
        <f ca="1">COLUMNS($C60:C60)</f>
        <v>1</v>
      </c>
    </row>
    <row r="59" spans="1:11">
      <c r="A59" s="5" t="s">
        <v>383</v>
      </c>
      <c r="B59" s="5" t="s">
        <v>384</v>
      </c>
      <c r="C59" s="5" t="s">
        <v>67</v>
      </c>
      <c r="D59" s="5" t="s">
        <v>385</v>
      </c>
      <c r="E59" s="5" t="s">
        <v>68</v>
      </c>
      <c r="F59" s="5" t="s">
        <v>69</v>
      </c>
      <c r="G59" s="5" t="s">
        <v>70</v>
      </c>
      <c r="H59" s="5" t="s">
        <v>71</v>
      </c>
    </row>
    <row r="60" spans="1:11">
      <c r="A60" s="6">
        <v>1</v>
      </c>
      <c r="B60" s="8">
        <f ca="1">MATCH(A60,Tbl_Meetings[LocationCount],0)</f>
        <v>3</v>
      </c>
      <c r="C60" s="8" t="str">
        <f ca="1">IF(ISERROR($B60),"",INDEX(Tbl_Meetings[],$B60,4))</f>
        <v>office1</v>
      </c>
      <c r="D60" s="8" t="str">
        <f ca="1">IF(ISERROR($B60),"",INDEX(Tbl_Meetings[],$B60,3))</f>
        <v>Sample Meeting 3</v>
      </c>
      <c r="E60" s="8" t="str">
        <f ca="1">IF(ISERROR($B60),"",INDEX(Tbl_Meetings[],$B60,5))</f>
        <v>Sample location 3</v>
      </c>
      <c r="F60" s="8" t="str">
        <f ca="1">IF(ISERROR($B60),"",INDEX(Tbl_Meetings[],$B60,6))</f>
        <v>Name 2</v>
      </c>
      <c r="G60" s="8" t="str">
        <f ca="1">IF(ISERROR($B60),"",INDEX(Tbl_Meetings[],$B60,7))</f>
        <v>email1@email.com</v>
      </c>
      <c r="H60" s="8" t="str">
        <f ca="1">IF(ISERROR($B60),"",INDEX(Tbl_Meetings[],$B60,8))</f>
        <v>555-555-555</v>
      </c>
    </row>
    <row r="61" spans="1:11">
      <c r="A61" s="6">
        <v>2</v>
      </c>
      <c r="B61" s="8">
        <f ca="1">MATCH(A61,Tbl_Meetings[LocationCount],0)</f>
        <v>4</v>
      </c>
      <c r="C61" s="8" t="str">
        <f ca="1">IF(ISERROR($B61),"",INDEX(Tbl_Meetings[],$B61,4))</f>
        <v>office1</v>
      </c>
      <c r="D61" s="8" t="str">
        <f ca="1">IF(ISERROR($B61),"",INDEX(Tbl_Meetings[],$B61,3))</f>
        <v>Sample Meeting 4</v>
      </c>
      <c r="E61" s="8" t="str">
        <f ca="1">IF(ISERROR($B61),"",INDEX(Tbl_Meetings[],$B61,5))</f>
        <v>Sample location 4</v>
      </c>
      <c r="F61" s="8" t="str">
        <f ca="1">IF(ISERROR($B61),"",INDEX(Tbl_Meetings[],$B61,6))</f>
        <v>Name 3</v>
      </c>
      <c r="G61" s="8" t="str">
        <f ca="1">IF(ISERROR($B61),"",INDEX(Tbl_Meetings[],$B61,7))</f>
        <v>email1@email.com</v>
      </c>
      <c r="H61" s="8" t="str">
        <f ca="1">IF(ISERROR($B61),"",INDEX(Tbl_Meetings[],$B61,8))</f>
        <v>555-555-555</v>
      </c>
    </row>
    <row r="62" spans="1:11">
      <c r="A62" s="6">
        <v>3</v>
      </c>
      <c r="B62" s="8">
        <f ca="1">MATCH(A62,Tbl_Meetings[LocationCount],0)</f>
        <v>7</v>
      </c>
      <c r="C62" s="8" t="str">
        <f ca="1">IF(ISERROR($B62),"",INDEX(Tbl_Meetings[],$B62,4))</f>
        <v>office1</v>
      </c>
      <c r="D62" s="8" t="str">
        <f ca="1">IF(ISERROR($B62),"",INDEX(Tbl_Meetings[],$B62,3))</f>
        <v>Sample Meeting 7</v>
      </c>
      <c r="E62" s="8" t="str">
        <f ca="1">IF(ISERROR($B62),"",INDEX(Tbl_Meetings[],$B62,5))</f>
        <v>Sample location 7</v>
      </c>
      <c r="F62" s="8" t="str">
        <f ca="1">IF(ISERROR($B62),"",INDEX(Tbl_Meetings[],$B62,6))</f>
        <v>Name 6</v>
      </c>
      <c r="G62" s="8" t="str">
        <f ca="1">IF(ISERROR($B62),"",INDEX(Tbl_Meetings[],$B62,7))</f>
        <v>email1@email.com</v>
      </c>
      <c r="H62" s="8" t="str">
        <f ca="1">IF(ISERROR($B62),"",INDEX(Tbl_Meetings[],$B62,8))</f>
        <v>555-555-555</v>
      </c>
    </row>
    <row r="63" spans="1:11">
      <c r="A63" s="6">
        <v>4</v>
      </c>
      <c r="B63" s="8">
        <f ca="1">MATCH(A63,Tbl_Meetings[LocationCount],0)</f>
        <v>9</v>
      </c>
      <c r="C63" s="8" t="str">
        <f ca="1">IF(ISERROR($B63),"",INDEX(Tbl_Meetings[],$B63,4))</f>
        <v>office1</v>
      </c>
      <c r="D63" s="8" t="str">
        <f ca="1">IF(ISERROR($B63),"",INDEX(Tbl_Meetings[],$B63,3))</f>
        <v>Sample Meeting 9</v>
      </c>
      <c r="E63" s="8" t="str">
        <f ca="1">IF(ISERROR($B63),"",INDEX(Tbl_Meetings[],$B63,5))</f>
        <v>Sample location 9</v>
      </c>
      <c r="F63" s="8" t="str">
        <f ca="1">IF(ISERROR($B63),"",INDEX(Tbl_Meetings[],$B63,6))</f>
        <v>Name 8</v>
      </c>
      <c r="G63" s="8" t="str">
        <f ca="1">IF(ISERROR($B63),"",INDEX(Tbl_Meetings[],$B63,7))</f>
        <v>email1@email.com</v>
      </c>
      <c r="H63" s="8" t="str">
        <f ca="1">IF(ISERROR($B63),"",INDEX(Tbl_Meetings[],$B63,8))</f>
        <v>555-555-555</v>
      </c>
    </row>
    <row r="64" spans="1:11">
      <c r="A64" s="6">
        <v>5</v>
      </c>
      <c r="B64" s="8">
        <f ca="1">MATCH(A64,Tbl_Meetings[LocationCount],0)</f>
        <v>11</v>
      </c>
      <c r="C64" s="8" t="str">
        <f ca="1">IF(ISERROR($B64),"",INDEX(Tbl_Meetings[],$B64,4))</f>
        <v>office1</v>
      </c>
      <c r="D64" s="8" t="str">
        <f ca="1">IF(ISERROR($B64),"",INDEX(Tbl_Meetings[],$B64,3))</f>
        <v>Sample Meeting 11</v>
      </c>
      <c r="E64" s="8" t="str">
        <f ca="1">IF(ISERROR($B64),"",INDEX(Tbl_Meetings[],$B64,5))</f>
        <v>Sample location 4</v>
      </c>
      <c r="F64" s="8" t="str">
        <f ca="1">IF(ISERROR($B64),"",INDEX(Tbl_Meetings[],$B64,6))</f>
        <v>Name 10</v>
      </c>
      <c r="G64" s="8" t="str">
        <f ca="1">IF(ISERROR($B64),"",INDEX(Tbl_Meetings[],$B64,7))</f>
        <v>email1@email.com</v>
      </c>
      <c r="H64" s="8" t="str">
        <f ca="1">IF(ISERROR($B64),"",INDEX(Tbl_Meetings[],$B64,8))</f>
        <v>555-555-555</v>
      </c>
    </row>
    <row r="65" spans="1:8">
      <c r="A65" s="6">
        <v>6</v>
      </c>
      <c r="B65" s="8">
        <f ca="1">MATCH(A65,Tbl_Meetings[LocationCount],0)</f>
        <v>12</v>
      </c>
      <c r="C65" s="8" t="str">
        <f ca="1">IF(ISERROR($B65),"",INDEX(Tbl_Meetings[],$B65,4))</f>
        <v>office1</v>
      </c>
      <c r="D65" s="8" t="str">
        <f ca="1">IF(ISERROR($B65),"",INDEX(Tbl_Meetings[],$B65,3))</f>
        <v>Sample Meeting 12</v>
      </c>
      <c r="E65" s="8" t="str">
        <f ca="1">IF(ISERROR($B65),"",INDEX(Tbl_Meetings[],$B65,5))</f>
        <v>Sample location 12</v>
      </c>
      <c r="F65" s="8" t="str">
        <f ca="1">IF(ISERROR($B65),"",INDEX(Tbl_Meetings[],$B65,6))</f>
        <v>Name 1</v>
      </c>
      <c r="G65" s="8" t="str">
        <f ca="1">IF(ISERROR($B65),"",INDEX(Tbl_Meetings[],$B65,7))</f>
        <v>email1@email.com</v>
      </c>
      <c r="H65" s="8" t="str">
        <f ca="1">IF(ISERROR($B65),"",INDEX(Tbl_Meetings[],$B65,8))</f>
        <v>555-555-555</v>
      </c>
    </row>
    <row r="66" spans="1:8">
      <c r="A66" s="6">
        <v>7</v>
      </c>
      <c r="B66" s="8">
        <f ca="1">MATCH(A66,Tbl_Meetings[LocationCount],0)</f>
        <v>13</v>
      </c>
      <c r="C66" s="8" t="str">
        <f ca="1">IF(ISERROR($B66),"",INDEX(Tbl_Meetings[],$B66,4))</f>
        <v>office1</v>
      </c>
      <c r="D66" s="8" t="str">
        <f ca="1">IF(ISERROR($B66),"",INDEX(Tbl_Meetings[],$B66,3))</f>
        <v>Sample Meeting 3</v>
      </c>
      <c r="E66" s="8" t="str">
        <f ca="1">IF(ISERROR($B66),"",INDEX(Tbl_Meetings[],$B66,5))</f>
        <v>Sample location 13</v>
      </c>
      <c r="F66" s="8" t="str">
        <f ca="1">IF(ISERROR($B66),"",INDEX(Tbl_Meetings[],$B66,6))</f>
        <v>Name 2</v>
      </c>
      <c r="G66" s="8" t="str">
        <f ca="1">IF(ISERROR($B66),"",INDEX(Tbl_Meetings[],$B66,7))</f>
        <v>email1@email.com</v>
      </c>
      <c r="H66" s="8" t="str">
        <f ca="1">IF(ISERROR($B66),"",INDEX(Tbl_Meetings[],$B66,8))</f>
        <v>555-555-555</v>
      </c>
    </row>
    <row r="67" spans="1:8">
      <c r="A67" s="6">
        <v>8</v>
      </c>
      <c r="B67" s="8">
        <f ca="1">MATCH(A67,Tbl_Meetings[LocationCount],0)</f>
        <v>14</v>
      </c>
      <c r="C67" s="8" t="str">
        <f ca="1">IF(ISERROR($B67),"",INDEX(Tbl_Meetings[],$B67,4))</f>
        <v>office1</v>
      </c>
      <c r="D67" s="8" t="str">
        <f ca="1">IF(ISERROR($B67),"",INDEX(Tbl_Meetings[],$B67,3))</f>
        <v>Sample Meeting 14</v>
      </c>
      <c r="E67" s="8" t="str">
        <f ca="1">IF(ISERROR($B67),"",INDEX(Tbl_Meetings[],$B67,5))</f>
        <v>Sample location 1</v>
      </c>
      <c r="F67" s="8" t="str">
        <f ca="1">IF(ISERROR($B67),"",INDEX(Tbl_Meetings[],$B67,6))</f>
        <v>Name 13</v>
      </c>
      <c r="G67" s="8" t="str">
        <f ca="1">IF(ISERROR($B67),"",INDEX(Tbl_Meetings[],$B67,7))</f>
        <v>email1@email.com</v>
      </c>
      <c r="H67" s="8" t="str">
        <f ca="1">IF(ISERROR($B67),"",INDEX(Tbl_Meetings[],$B67,8))</f>
        <v>555-555-555</v>
      </c>
    </row>
    <row r="68" spans="1:8">
      <c r="A68" s="6">
        <v>9</v>
      </c>
      <c r="B68" s="8">
        <f ca="1">MATCH(A68,Tbl_Meetings[LocationCount],0)</f>
        <v>15</v>
      </c>
      <c r="C68" s="8" t="str">
        <f ca="1">IF(ISERROR($B68),"",INDEX(Tbl_Meetings[],$B68,4))</f>
        <v>office1</v>
      </c>
      <c r="D68" s="8" t="str">
        <f ca="1">IF(ISERROR($B68),"",INDEX(Tbl_Meetings[],$B68,3))</f>
        <v>Sample Meeting 15</v>
      </c>
      <c r="E68" s="8" t="str">
        <f ca="1">IF(ISERROR($B68),"",INDEX(Tbl_Meetings[],$B68,5))</f>
        <v>Sample location 15</v>
      </c>
      <c r="F68" s="8" t="str">
        <f ca="1">IF(ISERROR($B68),"",INDEX(Tbl_Meetings[],$B68,6))</f>
        <v>Name 14</v>
      </c>
      <c r="G68" s="8" t="str">
        <f ca="1">IF(ISERROR($B68),"",INDEX(Tbl_Meetings[],$B68,7))</f>
        <v>email1@email.com</v>
      </c>
      <c r="H68" s="8" t="str">
        <f ca="1">IF(ISERROR($B68),"",INDEX(Tbl_Meetings[],$B68,8))</f>
        <v>555-555-555</v>
      </c>
    </row>
    <row r="69" spans="1:8">
      <c r="A69" s="6">
        <v>10</v>
      </c>
      <c r="B69" s="8">
        <f ca="1">MATCH(A69,Tbl_Meetings[LocationCount],0)</f>
        <v>16</v>
      </c>
      <c r="C69" s="8" t="str">
        <f ca="1">IF(ISERROR($B69),"",INDEX(Tbl_Meetings[],$B69,4))</f>
        <v>office1</v>
      </c>
      <c r="D69" s="8" t="str">
        <f ca="1">IF(ISERROR($B69),"",INDEX(Tbl_Meetings[],$B69,3))</f>
        <v>Sample Meeting 6</v>
      </c>
      <c r="E69" s="8" t="str">
        <f ca="1">IF(ISERROR($B69),"",INDEX(Tbl_Meetings[],$B69,5))</f>
        <v>Sample location 2</v>
      </c>
      <c r="F69" s="8" t="str">
        <f ca="1">IF(ISERROR($B69),"",INDEX(Tbl_Meetings[],$B69,6))</f>
        <v>Name 15</v>
      </c>
      <c r="G69" s="8" t="str">
        <f ca="1">IF(ISERROR($B69),"",INDEX(Tbl_Meetings[],$B69,7))</f>
        <v>email1@email.com</v>
      </c>
      <c r="H69" s="8" t="str">
        <f ca="1">IF(ISERROR($B69),"",INDEX(Tbl_Meetings[],$B69,8))</f>
        <v>555-555-555</v>
      </c>
    </row>
    <row r="70" spans="1:8">
      <c r="A70" s="6">
        <v>11</v>
      </c>
      <c r="B70" s="8">
        <f ca="1">MATCH(A70,Tbl_Meetings[LocationCount],0)</f>
        <v>17</v>
      </c>
      <c r="C70" s="8" t="str">
        <f ca="1">IF(ISERROR($B70),"",INDEX(Tbl_Meetings[],$B70,4))</f>
        <v>office1</v>
      </c>
      <c r="D70" s="8" t="str">
        <f ca="1">IF(ISERROR($B70),"",INDEX(Tbl_Meetings[],$B70,3))</f>
        <v>Sample Meeting 17</v>
      </c>
      <c r="E70" s="8" t="str">
        <f ca="1">IF(ISERROR($B70),"",INDEX(Tbl_Meetings[],$B70,5))</f>
        <v>Sample location 17</v>
      </c>
      <c r="F70" s="8" t="str">
        <f ca="1">IF(ISERROR($B70),"",INDEX(Tbl_Meetings[],$B70,6))</f>
        <v>Name 16</v>
      </c>
      <c r="G70" s="8" t="str">
        <f ca="1">IF(ISERROR($B70),"",INDEX(Tbl_Meetings[],$B70,7))</f>
        <v>email1@email.com</v>
      </c>
      <c r="H70" s="8" t="str">
        <f ca="1">IF(ISERROR($B70),"",INDEX(Tbl_Meetings[],$B70,8))</f>
        <v>555-555-555</v>
      </c>
    </row>
    <row r="71" spans="1:8">
      <c r="A71" s="6">
        <v>12</v>
      </c>
      <c r="B71" s="8">
        <f ca="1">MATCH(A71,Tbl_Meetings[LocationCount],0)</f>
        <v>18</v>
      </c>
      <c r="C71" s="8" t="str">
        <f ca="1">IF(ISERROR($B71),"",INDEX(Tbl_Meetings[],$B71,4))</f>
        <v>office1</v>
      </c>
      <c r="D71" s="8" t="str">
        <f ca="1">IF(ISERROR($B71),"",INDEX(Tbl_Meetings[],$B71,3))</f>
        <v>Sample Meeting 18</v>
      </c>
      <c r="E71" s="8" t="str">
        <f ca="1">IF(ISERROR($B71),"",INDEX(Tbl_Meetings[],$B71,5))</f>
        <v>Sample location 18</v>
      </c>
      <c r="F71" s="8" t="str">
        <f ca="1">IF(ISERROR($B71),"",INDEX(Tbl_Meetings[],$B71,6))</f>
        <v>Name 17</v>
      </c>
      <c r="G71" s="8" t="str">
        <f ca="1">IF(ISERROR($B71),"",INDEX(Tbl_Meetings[],$B71,7))</f>
        <v>email1@email.com</v>
      </c>
      <c r="H71" s="8" t="str">
        <f ca="1">IF(ISERROR($B71),"",INDEX(Tbl_Meetings[],$B71,8))</f>
        <v>555-555-555</v>
      </c>
    </row>
    <row r="72" spans="1:8">
      <c r="A72" s="6">
        <v>13</v>
      </c>
      <c r="B72" s="8">
        <f ca="1">MATCH(A72,Tbl_Meetings[LocationCount],0)</f>
        <v>19</v>
      </c>
      <c r="C72" s="8" t="str">
        <f ca="1">IF(ISERROR($B72),"",INDEX(Tbl_Meetings[],$B72,4))</f>
        <v>office1</v>
      </c>
      <c r="D72" s="8" t="str">
        <f ca="1">IF(ISERROR($B72),"",INDEX(Tbl_Meetings[],$B72,3))</f>
        <v>Sample Meeting 19</v>
      </c>
      <c r="E72" s="8" t="str">
        <f ca="1">IF(ISERROR($B72),"",INDEX(Tbl_Meetings[],$B72,5))</f>
        <v>Sample location 19</v>
      </c>
      <c r="F72" s="8" t="str">
        <f ca="1">IF(ISERROR($B72),"",INDEX(Tbl_Meetings[],$B72,6))</f>
        <v>Name 18</v>
      </c>
      <c r="G72" s="8" t="str">
        <f ca="1">IF(ISERROR($B72),"",INDEX(Tbl_Meetings[],$B72,7))</f>
        <v>email1@email.com</v>
      </c>
      <c r="H72" s="8" t="str">
        <f ca="1">IF(ISERROR($B72),"",INDEX(Tbl_Meetings[],$B72,8))</f>
        <v>555-555-555</v>
      </c>
    </row>
    <row r="73" spans="1:8">
      <c r="A73" s="6">
        <v>14</v>
      </c>
      <c r="B73" s="8" t="e">
        <f ca="1">MATCH(A73,Tbl_Meetings[LocationCount],0)</f>
        <v>#N/A</v>
      </c>
      <c r="C73" s="8" t="str">
        <f ca="1">IF(ISERROR($B73),"",INDEX(Tbl_Meetings[],$B73,4))</f>
        <v/>
      </c>
      <c r="D73" s="8" t="str">
        <f ca="1">IF(ISERROR($B73),"",INDEX(Tbl_Meetings[],$B73,3))</f>
        <v/>
      </c>
      <c r="E73" s="8" t="str">
        <f ca="1">IF(ISERROR($B73),"",INDEX(Tbl_Meetings[],$B73,5))</f>
        <v/>
      </c>
      <c r="F73" s="8" t="str">
        <f ca="1">IF(ISERROR($B73),"",INDEX(Tbl_Meetings[],$B73,6))</f>
        <v/>
      </c>
      <c r="G73" s="8" t="str">
        <f ca="1">IF(ISERROR($B73),"",INDEX(Tbl_Meetings[],$B73,7))</f>
        <v/>
      </c>
      <c r="H73" s="8" t="str">
        <f ca="1">IF(ISERROR($B73),"",INDEX(Tbl_Meetings[],$B73,8))</f>
        <v/>
      </c>
    </row>
    <row r="74" spans="1:8">
      <c r="A74" s="6">
        <v>15</v>
      </c>
      <c r="B74" s="8" t="e">
        <f ca="1">MATCH(A74,Tbl_Meetings[LocationCount],0)</f>
        <v>#N/A</v>
      </c>
      <c r="C74" s="8" t="str">
        <f ca="1">IF(ISERROR($B74),"",INDEX(Tbl_Meetings[],$B74,4))</f>
        <v/>
      </c>
      <c r="D74" s="8" t="str">
        <f ca="1">IF(ISERROR($B74),"",INDEX(Tbl_Meetings[],$B74,3))</f>
        <v/>
      </c>
      <c r="E74" s="8" t="str">
        <f ca="1">IF(ISERROR($B74),"",INDEX(Tbl_Meetings[],$B74,5))</f>
        <v/>
      </c>
      <c r="F74" s="8" t="str">
        <f ca="1">IF(ISERROR($B74),"",INDEX(Tbl_Meetings[],$B74,6))</f>
        <v/>
      </c>
      <c r="G74" s="8" t="str">
        <f ca="1">IF(ISERROR($B74),"",INDEX(Tbl_Meetings[],$B74,7))</f>
        <v/>
      </c>
      <c r="H74" s="8" t="str">
        <f ca="1">IF(ISERROR($B74),"",INDEX(Tbl_Meetings[],$B74,8))</f>
        <v/>
      </c>
    </row>
    <row r="75" spans="1:8">
      <c r="A75" s="6">
        <v>16</v>
      </c>
      <c r="B75" s="8" t="e">
        <f ca="1">MATCH(A75,Tbl_Meetings[LocationCount],0)</f>
        <v>#N/A</v>
      </c>
      <c r="C75" s="8" t="str">
        <f ca="1">IF(ISERROR($B75),"",INDEX(Tbl_Meetings[],$B75,4))</f>
        <v/>
      </c>
      <c r="D75" s="8" t="str">
        <f ca="1">IF(ISERROR($B75),"",INDEX(Tbl_Meetings[],$B75,3))</f>
        <v/>
      </c>
      <c r="E75" s="8" t="str">
        <f ca="1">IF(ISERROR($B75),"",INDEX(Tbl_Meetings[],$B75,5))</f>
        <v/>
      </c>
      <c r="F75" s="8" t="str">
        <f ca="1">IF(ISERROR($B75),"",INDEX(Tbl_Meetings[],$B75,6))</f>
        <v/>
      </c>
      <c r="G75" s="8" t="str">
        <f ca="1">IF(ISERROR($B75),"",INDEX(Tbl_Meetings[],$B75,7))</f>
        <v/>
      </c>
      <c r="H75" s="8" t="str">
        <f ca="1">IF(ISERROR($B75),"",INDEX(Tbl_Meetings[],$B75,8))</f>
        <v/>
      </c>
    </row>
    <row r="76" spans="1:8">
      <c r="A76" s="20">
        <v>17</v>
      </c>
      <c r="B76" s="21" t="e">
        <f ca="1">MATCH(A76,Tbl_Meetings[LocationCount],0)</f>
        <v>#N/A</v>
      </c>
      <c r="C76" s="21" t="str">
        <f ca="1">IF(ISERROR($B76),"",INDEX(Tbl_Meetings[],$B76,4))</f>
        <v/>
      </c>
      <c r="D76" s="21" t="str">
        <f ca="1">IF(ISERROR($B76),"",INDEX(Tbl_Meetings[],$B76,3))</f>
        <v/>
      </c>
      <c r="E76" s="21" t="str">
        <f ca="1">IF(ISERROR($B76),"",INDEX(Tbl_Meetings[],$B76,5))</f>
        <v/>
      </c>
      <c r="F76" s="8" t="str">
        <f ca="1">IF(ISERROR($B76),"",INDEX(Tbl_Meetings[],$B76,6))</f>
        <v/>
      </c>
      <c r="G76" s="8" t="str">
        <f ca="1">IF(ISERROR($B76),"",INDEX(Tbl_Meetings[],$B76,7))</f>
        <v/>
      </c>
      <c r="H76" s="8" t="str">
        <f ca="1">IF(ISERROR($B76),"",INDEX(Tbl_Meetings[],$B76,8))</f>
        <v/>
      </c>
    </row>
    <row r="77" spans="1:8">
      <c r="A77" s="20">
        <v>18</v>
      </c>
      <c r="B77" s="21" t="e">
        <f ca="1">MATCH(A77,Tbl_Meetings[LocationCount],0)</f>
        <v>#N/A</v>
      </c>
      <c r="C77" s="21" t="str">
        <f ca="1">IF(ISERROR($B77),"",INDEX(Tbl_Meetings[],$B77,4))</f>
        <v/>
      </c>
      <c r="D77" s="21" t="str">
        <f ca="1">IF(ISERROR($B77),"",INDEX(Tbl_Meetings[],$B77,3))</f>
        <v/>
      </c>
      <c r="E77" s="21" t="str">
        <f ca="1">IF(ISERROR($B77),"",INDEX(Tbl_Meetings[],$B77,5))</f>
        <v/>
      </c>
      <c r="F77" s="8" t="str">
        <f ca="1">IF(ISERROR($B77),"",INDEX(Tbl_Meetings[],$B77,6))</f>
        <v/>
      </c>
      <c r="G77" s="8" t="str">
        <f ca="1">IF(ISERROR($B77),"",INDEX(Tbl_Meetings[],$B77,7))</f>
        <v/>
      </c>
      <c r="H77" s="8" t="str">
        <f ca="1">IF(ISERROR($B77),"",INDEX(Tbl_Meetings[],$B77,8))</f>
        <v/>
      </c>
    </row>
    <row r="78" spans="1:8">
      <c r="A78" s="6">
        <v>19</v>
      </c>
      <c r="B78" s="8" t="e">
        <f ca="1">MATCH(A78,Tbl_Meetings[LocationCount],0)</f>
        <v>#N/A</v>
      </c>
      <c r="C78" s="8" t="str">
        <f ca="1">IF(ISERROR($B78),"",INDEX(Tbl_Meetings[],$B78,4))</f>
        <v/>
      </c>
      <c r="D78" s="8" t="str">
        <f ca="1">IF(ISERROR($B78),"",INDEX(Tbl_Meetings[],$B78,3))</f>
        <v/>
      </c>
      <c r="E78" s="8" t="str">
        <f ca="1">IF(ISERROR($B78),"",INDEX(Tbl_Meetings[],$B78,5))</f>
        <v/>
      </c>
      <c r="F78" s="8" t="str">
        <f ca="1">IF(ISERROR($B78),"",INDEX(Tbl_Meetings[],$B78,6))</f>
        <v/>
      </c>
      <c r="G78" s="8" t="str">
        <f ca="1">IF(ISERROR($B78),"",INDEX(Tbl_Meetings[],$B78,7))</f>
        <v/>
      </c>
      <c r="H78" s="8" t="str">
        <f ca="1">IF(ISERROR($B78),"",INDEX(Tbl_Meetings[],$B78,8))</f>
        <v/>
      </c>
    </row>
    <row r="79" spans="1:8">
      <c r="A79" s="6">
        <v>20</v>
      </c>
      <c r="B79" s="8" t="e">
        <f ca="1">MATCH(A79,Tbl_Meetings[LocationCount],0)</f>
        <v>#N/A</v>
      </c>
      <c r="C79" s="8" t="str">
        <f ca="1">IF(ISERROR($B79),"",INDEX(Tbl_Meetings[],$B79,4))</f>
        <v/>
      </c>
      <c r="D79" s="8" t="str">
        <f ca="1">IF(ISERROR($B79),"",INDEX(Tbl_Meetings[],$B79,3))</f>
        <v/>
      </c>
      <c r="E79" s="8" t="str">
        <f ca="1">IF(ISERROR($B79),"",INDEX(Tbl_Meetings[],$B79,5))</f>
        <v/>
      </c>
      <c r="F79" s="8" t="str">
        <f ca="1">IF(ISERROR($B79),"",INDEX(Tbl_Meetings[],$B79,6))</f>
        <v/>
      </c>
      <c r="G79" s="8" t="str">
        <f ca="1">IF(ISERROR($B79),"",INDEX(Tbl_Meetings[],$B79,7))</f>
        <v/>
      </c>
      <c r="H79" s="8" t="str">
        <f ca="1">IF(ISERROR($B79),"",INDEX(Tbl_Meetings[],$B79,8))</f>
        <v/>
      </c>
    </row>
    <row r="80" spans="1:8">
      <c r="A80" s="20">
        <v>21</v>
      </c>
      <c r="B80" s="8" t="e">
        <f ca="1">MATCH(A80,Tbl_Meetings[LocationCount],0)</f>
        <v>#N/A</v>
      </c>
      <c r="C80" s="8" t="str">
        <f ca="1">IF(ISERROR($B80),"",INDEX(Tbl_Meetings[],$B80,4))</f>
        <v/>
      </c>
      <c r="D80" s="8" t="str">
        <f ca="1">IF(ISERROR($B80),"",INDEX(Tbl_Meetings[],$B80,3))</f>
        <v/>
      </c>
      <c r="E80" s="8" t="str">
        <f ca="1">IF(ISERROR($B80),"",INDEX(Tbl_Meetings[],$B80,5))</f>
        <v/>
      </c>
      <c r="F80" s="8" t="str">
        <f ca="1">IF(ISERROR($B80),"",INDEX(Tbl_Meetings[],$B80,6))</f>
        <v/>
      </c>
      <c r="G80" s="8" t="str">
        <f ca="1">IF(ISERROR($B80),"",INDEX(Tbl_Meetings[],$B80,7))</f>
        <v/>
      </c>
      <c r="H80" s="8" t="str">
        <f ca="1">IF(ISERROR($B80),"",INDEX(Tbl_Meetings[],$B80,8))</f>
        <v/>
      </c>
    </row>
    <row r="81" spans="1:8">
      <c r="A81" s="6">
        <v>22</v>
      </c>
      <c r="B81" s="8" t="e">
        <f ca="1">MATCH(A81,Tbl_Meetings[LocationCount],0)</f>
        <v>#N/A</v>
      </c>
      <c r="C81" s="8" t="str">
        <f ca="1">IF(ISERROR($B81),"",INDEX(Tbl_Meetings[],$B81,4))</f>
        <v/>
      </c>
      <c r="D81" s="8" t="str">
        <f ca="1">IF(ISERROR($B81),"",INDEX(Tbl_Meetings[],$B81,3))</f>
        <v/>
      </c>
      <c r="E81" s="8" t="str">
        <f ca="1">IF(ISERROR($B81),"",INDEX(Tbl_Meetings[],$B81,5))</f>
        <v/>
      </c>
      <c r="F81" s="8" t="str">
        <f ca="1">IF(ISERROR($B81),"",INDEX(Tbl_Meetings[],$B81,6))</f>
        <v/>
      </c>
      <c r="G81" s="8" t="str">
        <f ca="1">IF(ISERROR($B81),"",INDEX(Tbl_Meetings[],$B81,7))</f>
        <v/>
      </c>
      <c r="H81" s="8" t="str">
        <f ca="1">IF(ISERROR($B81),"",INDEX(Tbl_Meetings[],$B81,8))</f>
        <v/>
      </c>
    </row>
    <row r="82" spans="1:8">
      <c r="A82" s="20">
        <v>23</v>
      </c>
      <c r="B82" s="8" t="e">
        <f ca="1">MATCH(A82,Tbl_Meetings[LocationCount],0)</f>
        <v>#N/A</v>
      </c>
      <c r="C82" s="8" t="str">
        <f ca="1">IF(ISERROR($B82),"",INDEX(Tbl_Meetings[],$B82,4))</f>
        <v/>
      </c>
      <c r="D82" s="8" t="str">
        <f ca="1">IF(ISERROR($B82),"",INDEX(Tbl_Meetings[],$B82,3))</f>
        <v/>
      </c>
      <c r="E82" s="8" t="str">
        <f ca="1">IF(ISERROR($B82),"",INDEX(Tbl_Meetings[],$B82,5))</f>
        <v/>
      </c>
      <c r="F82" s="8" t="str">
        <f ca="1">IF(ISERROR($B82),"",INDEX(Tbl_Meetings[],$B82,6))</f>
        <v/>
      </c>
      <c r="G82" s="8" t="str">
        <f ca="1">IF(ISERROR($B82),"",INDEX(Tbl_Meetings[],$B82,7))</f>
        <v/>
      </c>
      <c r="H82" s="8" t="str">
        <f ca="1">IF(ISERROR($B82),"",INDEX(Tbl_Meetings[],$B82,8))</f>
        <v/>
      </c>
    </row>
    <row r="83" spans="1:8">
      <c r="A83" s="6">
        <v>24</v>
      </c>
      <c r="B83" s="8" t="e">
        <f ca="1">MATCH(A83,Tbl_Meetings[LocationCount],0)</f>
        <v>#N/A</v>
      </c>
      <c r="C83" s="8" t="str">
        <f ca="1">IF(ISERROR($B83),"",INDEX(Tbl_Meetings[],$B83,4))</f>
        <v/>
      </c>
      <c r="D83" s="8" t="str">
        <f ca="1">IF(ISERROR($B83),"",INDEX(Tbl_Meetings[],$B83,3))</f>
        <v/>
      </c>
      <c r="E83" s="8" t="str">
        <f ca="1">IF(ISERROR($B83),"",INDEX(Tbl_Meetings[],$B83,5))</f>
        <v/>
      </c>
      <c r="F83" s="8" t="str">
        <f ca="1">IF(ISERROR($B83),"",INDEX(Tbl_Meetings[],$B83,6))</f>
        <v/>
      </c>
      <c r="G83" s="8" t="str">
        <f ca="1">IF(ISERROR($B83),"",INDEX(Tbl_Meetings[],$B83,7))</f>
        <v/>
      </c>
      <c r="H83" s="8" t="str">
        <f ca="1">IF(ISERROR($B83),"",INDEX(Tbl_Meetings[],$B83,8))</f>
        <v/>
      </c>
    </row>
    <row r="84" spans="1:8">
      <c r="A84" s="20">
        <v>25</v>
      </c>
      <c r="B84" s="8" t="e">
        <f ca="1">MATCH(A84,Tbl_Meetings[LocationCount],0)</f>
        <v>#N/A</v>
      </c>
      <c r="C84" s="8" t="str">
        <f ca="1">IF(ISERROR($B84),"",INDEX(Tbl_Meetings[],$B84,4))</f>
        <v/>
      </c>
      <c r="D84" s="8" t="str">
        <f ca="1">IF(ISERROR($B84),"",INDEX(Tbl_Meetings[],$B84,3))</f>
        <v/>
      </c>
      <c r="E84" s="8" t="str">
        <f ca="1">IF(ISERROR($B84),"",INDEX(Tbl_Meetings[],$B84,5))</f>
        <v/>
      </c>
      <c r="F84" s="8" t="str">
        <f ca="1">IF(ISERROR($B84),"",INDEX(Tbl_Meetings[],$B84,6))</f>
        <v/>
      </c>
      <c r="G84" s="8" t="str">
        <f ca="1">IF(ISERROR($B84),"",INDEX(Tbl_Meetings[],$B84,7))</f>
        <v/>
      </c>
      <c r="H84" s="8" t="str">
        <f ca="1">IF(ISERROR($B84),"",INDEX(Tbl_Meetings[],$B84,8))</f>
        <v/>
      </c>
    </row>
    <row r="85" spans="1:8">
      <c r="A85" s="6">
        <v>26</v>
      </c>
      <c r="B85" s="8" t="e">
        <f ca="1">MATCH(A85,Tbl_Meetings[LocationCount],0)</f>
        <v>#N/A</v>
      </c>
      <c r="C85" s="8" t="str">
        <f ca="1">IF(ISERROR($B85),"",INDEX(Tbl_Meetings[],$B85,4))</f>
        <v/>
      </c>
      <c r="D85" s="8" t="str">
        <f ca="1">IF(ISERROR($B85),"",INDEX(Tbl_Meetings[],$B85,3))</f>
        <v/>
      </c>
      <c r="E85" s="8" t="str">
        <f ca="1">IF(ISERROR($B85),"",INDEX(Tbl_Meetings[],$B85,5))</f>
        <v/>
      </c>
      <c r="F85" s="8" t="str">
        <f ca="1">IF(ISERROR($B85),"",INDEX(Tbl_Meetings[],$B85,6))</f>
        <v/>
      </c>
      <c r="G85" s="8" t="str">
        <f ca="1">IF(ISERROR($B85),"",INDEX(Tbl_Meetings[],$B85,7))</f>
        <v/>
      </c>
      <c r="H85" s="8" t="str">
        <f ca="1">IF(ISERROR($B85),"",INDEX(Tbl_Meetings[],$B85,8))</f>
        <v/>
      </c>
    </row>
    <row r="86" spans="1:8">
      <c r="A86" s="20">
        <v>27</v>
      </c>
      <c r="B86" s="8" t="e">
        <f ca="1">MATCH(A86,Tbl_Meetings[LocationCount],0)</f>
        <v>#N/A</v>
      </c>
      <c r="C86" s="8" t="str">
        <f ca="1">IF(ISERROR($B86),"",INDEX(Tbl_Meetings[],$B86,4))</f>
        <v/>
      </c>
      <c r="D86" s="8" t="str">
        <f ca="1">IF(ISERROR($B86),"",INDEX(Tbl_Meetings[],$B86,3))</f>
        <v/>
      </c>
      <c r="E86" s="8" t="str">
        <f ca="1">IF(ISERROR($B86),"",INDEX(Tbl_Meetings[],$B86,5))</f>
        <v/>
      </c>
      <c r="F86" s="8" t="str">
        <f ca="1">IF(ISERROR($B86),"",INDEX(Tbl_Meetings[],$B86,6))</f>
        <v/>
      </c>
      <c r="G86" s="8" t="str">
        <f ca="1">IF(ISERROR($B86),"",INDEX(Tbl_Meetings[],$B86,7))</f>
        <v/>
      </c>
      <c r="H86" s="8" t="str">
        <f ca="1">IF(ISERROR($B86),"",INDEX(Tbl_Meetings[],$B86,8))</f>
        <v/>
      </c>
    </row>
    <row r="87" spans="1:8">
      <c r="A87" s="6">
        <v>28</v>
      </c>
      <c r="B87" s="8" t="e">
        <f ca="1">MATCH(A87,Tbl_Meetings[LocationCount],0)</f>
        <v>#N/A</v>
      </c>
      <c r="C87" s="8" t="str">
        <f ca="1">IF(ISERROR($B87),"",INDEX(Tbl_Meetings[],$B87,4))</f>
        <v/>
      </c>
      <c r="D87" s="8" t="str">
        <f ca="1">IF(ISERROR($B87),"",INDEX(Tbl_Meetings[],$B87,3))</f>
        <v/>
      </c>
      <c r="E87" s="8" t="str">
        <f ca="1">IF(ISERROR($B87),"",INDEX(Tbl_Meetings[],$B87,5))</f>
        <v/>
      </c>
      <c r="F87" s="8" t="str">
        <f ca="1">IF(ISERROR($B87),"",INDEX(Tbl_Meetings[],$B87,6))</f>
        <v/>
      </c>
      <c r="G87" s="8" t="str">
        <f ca="1">IF(ISERROR($B87),"",INDEX(Tbl_Meetings[],$B87,7))</f>
        <v/>
      </c>
      <c r="H87" s="8" t="str">
        <f ca="1">IF(ISERROR($B87),"",INDEX(Tbl_Meetings[],$B87,8))</f>
        <v/>
      </c>
    </row>
    <row r="88" spans="1:8">
      <c r="A88" s="6"/>
      <c r="B88" s="8" t="e">
        <f ca="1">MATCH(A88,Tbl_Meetings[LocationCount],0)</f>
        <v>#N/A</v>
      </c>
      <c r="C88" s="39" t="str">
        <f ca="1">IF(ISERROR($B88),"",INDEX(Tbl_Meetings[],$B88,4))</f>
        <v/>
      </c>
      <c r="D88" s="39" t="str">
        <f ca="1">IF(ISERROR($B88),"",INDEX(Tbl_Meetings[],$B88,3))</f>
        <v/>
      </c>
      <c r="E88" s="39" t="str">
        <f ca="1">IF(ISERROR($B88),"",INDEX(Tbl_Meetings[],$B88,5))</f>
        <v/>
      </c>
      <c r="F88" s="39" t="str">
        <f ca="1">IF(ISERROR($B88),"",INDEX(Tbl_Meetings[],$B88,6))</f>
        <v/>
      </c>
      <c r="G88" s="39" t="str">
        <f ca="1">IF(ISERROR($B88),"",INDEX(Tbl_Meetings[],$B88,7))</f>
        <v/>
      </c>
      <c r="H88" s="39" t="str">
        <f ca="1">IF(ISERROR($B88),"",INDEX(Tbl_Meetings[],$B88,8))</f>
        <v/>
      </c>
    </row>
    <row r="89" spans="1:8">
      <c r="A89" s="6"/>
      <c r="B89" s="8" t="e">
        <f ca="1">MATCH(A89,Tbl_Meetings[LocationCount],0)</f>
        <v>#N/A</v>
      </c>
      <c r="C89" s="39" t="str">
        <f ca="1">IF(ISERROR($B89),"",INDEX(Tbl_Meetings[],$B89,4))</f>
        <v/>
      </c>
      <c r="D89" s="39" t="str">
        <f ca="1">IF(ISERROR($B89),"",INDEX(Tbl_Meetings[],$B89,3))</f>
        <v/>
      </c>
      <c r="E89" s="39" t="str">
        <f ca="1">IF(ISERROR($B89),"",INDEX(Tbl_Meetings[],$B89,5))</f>
        <v/>
      </c>
      <c r="F89" s="39" t="str">
        <f ca="1">IF(ISERROR($B89),"",INDEX(Tbl_Meetings[],$B89,6))</f>
        <v/>
      </c>
      <c r="G89" s="39" t="str">
        <f ca="1">IF(ISERROR($B89),"",INDEX(Tbl_Meetings[],$B89,7))</f>
        <v/>
      </c>
      <c r="H89" s="39" t="str">
        <f ca="1">IF(ISERROR($B89),"",INDEX(Tbl_Meetings[],$B89,8))</f>
        <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436241867F83C4097B9D40E8BBC2043" ma:contentTypeVersion="12" ma:contentTypeDescription="Create a new document." ma:contentTypeScope="" ma:versionID="e604ea259949fbdfca1feaea63f7d465">
  <xsd:schema xmlns:xsd="http://www.w3.org/2001/XMLSchema" xmlns:xs="http://www.w3.org/2001/XMLSchema" xmlns:p="http://schemas.microsoft.com/office/2006/metadata/properties" xmlns:ns2="471e5782-4e5b-465b-8b75-b6fdf610a1ce" xmlns:ns3="6c28745d-324f-42d7-b928-daac89c9eecb" targetNamespace="http://schemas.microsoft.com/office/2006/metadata/properties" ma:root="true" ma:fieldsID="c91a4f68e0a6d3a5f3afa38a44b2b9c0" ns2:_="" ns3:_="">
    <xsd:import namespace="471e5782-4e5b-465b-8b75-b6fdf610a1ce"/>
    <xsd:import namespace="6c28745d-324f-42d7-b928-daac89c9eec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1e5782-4e5b-465b-8b75-b6fdf610a1c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c28745d-324f-42d7-b928-daac89c9eecb"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9A6941C-EEC1-4246-A4F1-3FBDDAA5F0AD}"/>
</file>

<file path=customXml/itemProps2.xml><?xml version="1.0" encoding="utf-8"?>
<ds:datastoreItem xmlns:ds="http://schemas.openxmlformats.org/officeDocument/2006/customXml" ds:itemID="{88662D77-8C9F-4157-BD30-F6413C032E46}"/>
</file>

<file path=customXml/itemProps3.xml><?xml version="1.0" encoding="utf-8"?>
<ds:datastoreItem xmlns:ds="http://schemas.openxmlformats.org/officeDocument/2006/customXml" ds:itemID="{3DDA31BF-79EE-4047-9E27-9730CF02907A}"/>
</file>

<file path=docProps/app.xml><?xml version="1.0" encoding="utf-8"?>
<Properties xmlns="http://schemas.openxmlformats.org/officeDocument/2006/extended-properties" xmlns:vt="http://schemas.openxmlformats.org/officeDocument/2006/docPropsVTypes">
  <Application>Microsoft Excel Online</Application>
  <Manager/>
  <Company>Highline Community College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Girvin</dc:creator>
  <cp:keywords/>
  <dc:description/>
  <cp:lastModifiedBy/>
  <cp:revision/>
  <dcterms:created xsi:type="dcterms:W3CDTF">2012-04-11T20:40:09Z</dcterms:created>
  <dcterms:modified xsi:type="dcterms:W3CDTF">2021-03-03T16:10:10Z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stMapLocation">
    <vt:lpwstr>IbAjPaSbk3ePRHtS6hz5DWtEIsxudnHPtMNhDhxK/Zs79O84/d8/EiESmCX3O4x+iGBozFVQ86iLJKWIiqy1KTolDvSi8Vf8OjM1i1ZxWJ7MAGn8olQ11OJy4VLUlVZ0Z6pgzsrdXPmjjZOZTCI/60HwxqUaMIFhOJ4P7vT/u+ZioL1SuhHsL7f0GlbGbnCH4AskcBE27qcvInPsX4CsXdnyGPJJwpXkYbNZEPf+lE/Jz3lsCvpWvKMfevzMUjJ</vt:lpwstr>
  </property>
  <property fmtid="{D5CDD505-2E9C-101B-9397-08002B2CF9AE}" pid="3" name="PriorMapLocation">
    <vt:lpwstr>1Set2jh5Jw4elU2PPoGKHvcvzumfxFPbHIuhbuJMhLjnfLTfON8J/Ye95xpJpw92aaWAk2/ZLWGEpKYsye/kp3Ju4yUsLU5KCZY2t+t2kDTU=</vt:lpwstr>
  </property>
  <property fmtid="{D5CDD505-2E9C-101B-9397-08002B2CF9AE}" pid="4" name="MAPCITE Version">
    <vt:lpwstr>Version 1.3.1.4</vt:lpwstr>
  </property>
  <property fmtid="{D5CDD505-2E9C-101B-9397-08002B2CF9AE}" pid="5" name="ContentTypeId">
    <vt:lpwstr>0x010100A436241867F83C4097B9D40E8BBC2043</vt:lpwstr>
  </property>
  <property fmtid="{D5CDD505-2E9C-101B-9397-08002B2CF9AE}" pid="6" name="AuthorIds_UIVersion_1024">
    <vt:lpwstr>21</vt:lpwstr>
  </property>
  <property fmtid="{D5CDD505-2E9C-101B-9397-08002B2CF9AE}" pid="7" name="AuthorIds_UIVersion_11776">
    <vt:lpwstr>21</vt:lpwstr>
  </property>
  <property fmtid="{D5CDD505-2E9C-101B-9397-08002B2CF9AE}" pid="8" name="AuthorIds_UIVersion_34816">
    <vt:lpwstr>21</vt:lpwstr>
  </property>
  <property fmtid="{D5CDD505-2E9C-101B-9397-08002B2CF9AE}" pid="9" name="AuthorIds_UIVersion_41472">
    <vt:lpwstr>21</vt:lpwstr>
  </property>
  <property fmtid="{D5CDD505-2E9C-101B-9397-08002B2CF9AE}" pid="10" name="AuthorIds_UIVersion_42496">
    <vt:lpwstr>40</vt:lpwstr>
  </property>
</Properties>
</file>